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1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9.jpeg" ContentType="image/jpeg"/>
  <Override PartName="/xl/media/image10.jpeg" ContentType="image/jpeg"/>
  <Override PartName="/xl/media/image12.jpeg" ContentType="image/jpeg"/>
  <Override PartName="/xl/media/image13.jpeg" ContentType="image/jpeg"/>
  <Override PartName="/xl/media/image14.jpeg" ContentType="image/jpeg"/>
  <Override PartName="/xl/media/image15.jpeg" ContentType="image/jpeg"/>
  <Override PartName="/xl/media/image16.jpeg" ContentType="image/jpeg"/>
  <Override PartName="/xl/media/image17.jpeg" ContentType="image/jpeg"/>
  <Override PartName="/xl/media/image18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STOS OTROS SERVICIOS" sheetId="1" state="visible" r:id="rId2"/>
    <sheet name="RESUMEN COSTOS 2018_2" sheetId="2" state="visible" r:id="rId3"/>
    <sheet name="COSTOS 2018" sheetId="3" state="visible" r:id="rId4"/>
    <sheet name="REGLAMENTO" sheetId="4" state="visible" r:id="rId5"/>
    <sheet name="Hoja3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<sst xmlns="http://schemas.openxmlformats.org/spreadsheetml/2006/main" count="264" uniqueCount="100">
  <si>
    <t xml:space="preserve">GERENCIA TÉCNICA DE COMERCIALIZACIÓN</t>
  </si>
  <si>
    <t xml:space="preserve">COSTOS SERVICIOS 2018</t>
  </si>
  <si>
    <t xml:space="preserve">DETALLE SERVICIO</t>
  </si>
  <si>
    <t xml:space="preserve">COSTO</t>
  </si>
  <si>
    <t xml:space="preserve">MEDIDOR E INSTALACION SENCILLA DE ½ (INCLUYE CEMENTO, PIEDRA, CODOS, T, UNIONES, TEFLON, NUDOS, TUBERIA)</t>
  </si>
  <si>
    <t xml:space="preserve">INSTALACION SENCILLA DE ½ (INCLUYE CEMENTO, PIEDRA, CODOS, T, UNIONES, TEFLON, NUDOS, TUBERIA)</t>
  </si>
  <si>
    <t xml:space="preserve">MEDIDOR E INSTALACION SENCILLA DE 1” (INCLUYE CEMENTO, PIEDRA, CODOS, T, UNIONES, TEFLON, NUDOS, TUBERIA)</t>
  </si>
  <si>
    <t xml:space="preserve">MEDIDOR E INSTALACION SENCILLA DE 2” (INCLUYE CEMENTO, PIEDRA, CODOS, T, UNIONES, TEFLON, NUDOS, TUBERIA)</t>
  </si>
  <si>
    <t xml:space="preserve">CORTE O RECONEXION</t>
  </si>
  <si>
    <t xml:space="preserve">REVISION DE MEDIDOR CON PRUEBA DE EXACTITUD</t>
  </si>
  <si>
    <t xml:space="preserve">REPOSICION DE MEDIDOR DE ½</t>
  </si>
  <si>
    <t xml:space="preserve">REPOSICION DE MEDIDOR DE 1”</t>
  </si>
  <si>
    <t xml:space="preserve">REPOSICION DE MEDIDOR DE 2” SENCILLA</t>
  </si>
  <si>
    <t xml:space="preserve">REPOSICION DE MEDIDOR DE 2” CON ACCESORIOS (BRIDAS REDUCTORAS, PERNOS DE ACERO INOXIDABLE, ANILLO PLANO, ANILLO DE PRESION, UNION TIPO “Z”, EMPAQUES DE CAUCHO Y MATERIALES VARIOS</t>
  </si>
  <si>
    <r>
      <rPr>
        <sz val="13"/>
        <color rgb="FF000000"/>
        <rFont val="Arial"/>
        <family val="2"/>
        <charset val="1"/>
      </rPr>
      <t xml:space="preserve">REPOSICION DE MEDIDOR DE 3” </t>
    </r>
    <r>
      <rPr>
        <sz val="13"/>
        <color rgb="FF000000"/>
        <rFont val="Arial"/>
        <family val="2"/>
      </rPr>
      <t xml:space="preserve">CON ACCESORIOS (BRIDAS REDUCTORAS, PERNOS DE ACERO INOXIDABLE, ANILLO PLANO, ANILLO DE PRESION, UNION TIPO “Z”, EMPAQUES DE CAUCHO Y MATERIALES VARIOS</t>
    </r>
  </si>
  <si>
    <t xml:space="preserve">REUBICACION DE MEDIDOR HASTA 2 M</t>
  </si>
  <si>
    <t xml:space="preserve">RECONEXION DE SERVICIO CON EXCAVACION DE 60CM</t>
  </si>
  <si>
    <t xml:space="preserve">RECONEXION DE SERVICIO CON EXCAVACION DE 60CM A 90CM</t>
  </si>
  <si>
    <t xml:space="preserve">RECONEXION DE SERVICIO CON EXCAVACION DE 1M A 2M</t>
  </si>
  <si>
    <t xml:space="preserve">CORTE DE ACERA, COMPACTACION DE SUELO Y REPOSICION DE ACERA O CALZADA DE HORMIGON</t>
  </si>
  <si>
    <t xml:space="preserve">CAMBIO DE NOMBRE RESIDENCIAL O BENEFICO</t>
  </si>
  <si>
    <t xml:space="preserve">CAMBIO DE NOMBRE COMERCIAL O PUBLICO</t>
  </si>
  <si>
    <t xml:space="preserve">CAMBIO DE NOMBRE INDUSTRIAL</t>
  </si>
  <si>
    <t xml:space="preserve">COSTOS DERECHOS DE LINEA</t>
  </si>
  <si>
    <t xml:space="preserve">DETALLE INSTALACIÓN</t>
  </si>
  <si>
    <t xml:space="preserve">CON AA.SS</t>
  </si>
  <si>
    <t xml:space="preserve">SIN AA.SS</t>
  </si>
  <si>
    <t xml:space="preserve">INSTALACIÓN RESIDENCIAL, BENÉFICA DE  1/2"</t>
  </si>
  <si>
    <t xml:space="preserve">INSTALACIÓN RESIDENCIAL, BENÉFICA DE  3/4"</t>
  </si>
  <si>
    <t xml:space="preserve">INSTALACIÓN RESIDENCIAL, BENÉFICA  DE  1"</t>
  </si>
  <si>
    <t xml:space="preserve">INSTALACIÓN COMERCIAL, PÚBLICA DE  1/2"</t>
  </si>
  <si>
    <t xml:space="preserve">INSTALACIÓN COMERCIAL, PÚBLICA DE  3/4"</t>
  </si>
  <si>
    <t xml:space="preserve">INSTALACIÓN COMERCIAL, PÚBLICA DE  1"</t>
  </si>
  <si>
    <t xml:space="preserve">INSTALACIÓN COMERCIAL, PÚBLICA DE  2"</t>
  </si>
  <si>
    <t xml:space="preserve">INSTALACIÓN COMERCIAL, PÚBLICA DE  3"</t>
  </si>
  <si>
    <t xml:space="preserve">INSTALACIÓN COMERCIAL, PÚBLICA DE  4"</t>
  </si>
  <si>
    <t xml:space="preserve">INSTALACIÓN INDUSTRIAL DE  1/2"</t>
  </si>
  <si>
    <t xml:space="preserve">INSTALACIÓN INDUSTRIAL DE  3/4"</t>
  </si>
  <si>
    <t xml:space="preserve">INSTALACIÓN INDUSTRIAL DE  1"</t>
  </si>
  <si>
    <t xml:space="preserve">INSTALACIÓN INDUSTRIAL DE  2"</t>
  </si>
  <si>
    <t xml:space="preserve">INSTALACIÓN INDUSTRIAL DE  3"</t>
  </si>
  <si>
    <t xml:space="preserve">INSTALACIÓN INDUSTRIAL DE  4"</t>
  </si>
  <si>
    <t xml:space="preserve">INSTALACIÓN INDUSTRIAL DE  5"</t>
  </si>
  <si>
    <t xml:space="preserve">INSTALACIÓN INDUSTRIAL DE  6"</t>
  </si>
  <si>
    <t xml:space="preserve">COSTOS DE INSTALACIONES AÑO 2018</t>
  </si>
  <si>
    <t xml:space="preserve">SBU</t>
  </si>
  <si>
    <t xml:space="preserve">CON AA.SS.</t>
  </si>
  <si>
    <t xml:space="preserve">SIN AA.SS. </t>
  </si>
  <si>
    <t xml:space="preserve">DERECHO DE LINEA</t>
  </si>
  <si>
    <t xml:space="preserve">MANO DE OBRA</t>
  </si>
  <si>
    <t xml:space="preserve">ALCANTARILLADO SS.</t>
  </si>
  <si>
    <t xml:space="preserve">TOTAL</t>
  </si>
  <si>
    <t xml:space="preserve">INSTALACION RESIDENCIAL, BENÉFICA  DE  1"</t>
  </si>
  <si>
    <t xml:space="preserve">* El valor del Alcantarillado Sanitario será facturado por cada piso, se calcula sobre la sumatoria del derecho de línea más la mano de obra.</t>
  </si>
  <si>
    <t xml:space="preserve">* El cálculo tarifario es realizado en función de la Remuneración Básica  Unificada</t>
  </si>
  <si>
    <t xml:space="preserve">INSTALACION COMERCIAL, PÚBLICA DE  1/2"</t>
  </si>
  <si>
    <t xml:space="preserve">INSTALACION COMERCIAL, PÚBLICA DE  3/4"</t>
  </si>
  <si>
    <t xml:space="preserve">INSTALACION COMERCIAL, PÚBLICA DE  1"</t>
  </si>
  <si>
    <t xml:space="preserve">INSTALACION COMERCIAL, PÚBLICA DE  2"</t>
  </si>
  <si>
    <t xml:space="preserve">INSTALACION COMERCIAL, PÚBLICA DE  3"</t>
  </si>
  <si>
    <t xml:space="preserve">INSTALACION COMERCIAL, PÚBLICA DE  4"</t>
  </si>
  <si>
    <t xml:space="preserve">INSTALACION INDUSTRIAL DE  1/2"</t>
  </si>
  <si>
    <t xml:space="preserve">INSTALACION INDUSTRIAL DE  3/4"</t>
  </si>
  <si>
    <t xml:space="preserve">INSTALACION INDUSTRIAL DE  1"</t>
  </si>
  <si>
    <t xml:space="preserve">INSTALACION INDUSTRIAL DE  2"</t>
  </si>
  <si>
    <t xml:space="preserve">INSTALACION INDUSTRIAL DE  3"</t>
  </si>
  <si>
    <t xml:space="preserve">INSTALACION INDUSTRIAL DE  4"</t>
  </si>
  <si>
    <t xml:space="preserve">INSTALACION INDUSTRIAL DE  5"</t>
  </si>
  <si>
    <t xml:space="preserve">INSTALACION INDUSTRIAL DE  6"</t>
  </si>
  <si>
    <r>
      <rPr>
        <b val="true"/>
        <sz val="11"/>
        <color rgb="FF000000"/>
        <rFont val="Arial"/>
        <family val="2"/>
        <charset val="1"/>
      </rPr>
      <t xml:space="preserve">ART. 24.- DERECHO DE LINEA.-</t>
    </r>
    <r>
      <rPr>
        <sz val="11"/>
        <color rgb="FF000000"/>
        <rFont val="Arial"/>
        <family val="2"/>
        <charset val="1"/>
      </rPr>
      <t xml:space="preserve"> El costo del derecho de línea se lo aplicará tal como se lo demuestra en el cuadro siguiente y estará sujeto a las variaciones de índices de precios del mercado nacional. (SALARIO BÁSICO UNIFICADO)</t>
    </r>
  </si>
  <si>
    <t xml:space="preserve">CATEGORIAS</t>
  </si>
  <si>
    <t xml:space="preserve">        ½”</t>
  </si>
  <si>
    <t xml:space="preserve">        ¾”</t>
  </si>
  <si>
    <t xml:space="preserve">          1”</t>
  </si>
  <si>
    <t xml:space="preserve">DOMESTICA</t>
  </si>
  <si>
    <t xml:space="preserve">   6%  SBU</t>
  </si>
  <si>
    <t xml:space="preserve">  10%  SBU</t>
  </si>
  <si>
    <t xml:space="preserve">COMERCIAL</t>
  </si>
  <si>
    <t xml:space="preserve">  30%  SBU</t>
  </si>
  <si>
    <t xml:space="preserve">  45%  SBU</t>
  </si>
  <si>
    <t xml:space="preserve">  60%  SBU</t>
  </si>
  <si>
    <t xml:space="preserve">INDUSTRIAL</t>
  </si>
  <si>
    <t xml:space="preserve">100%  SBU</t>
  </si>
  <si>
    <t xml:space="preserve">150%  SBU</t>
  </si>
  <si>
    <t xml:space="preserve">200%  SBU</t>
  </si>
  <si>
    <r>
      <rPr>
        <b val="true"/>
        <sz val="11"/>
        <color rgb="FF000000"/>
        <rFont val="Arial"/>
        <family val="2"/>
        <charset val="1"/>
      </rPr>
      <t xml:space="preserve">ART. 25.- MANO DE OBRA.- </t>
    </r>
    <r>
      <rPr>
        <sz val="11"/>
        <color rgb="FF000000"/>
        <rFont val="Arial"/>
        <family val="2"/>
        <charset val="1"/>
      </rPr>
      <t xml:space="preserve"> El costo de mano de obra corresponde al valor por la instalación del medidor, una vez realizada la instalación de tuberías, las mismas que están clasificadas en el cuadro siguiente: </t>
    </r>
  </si>
  <si>
    <t xml:space="preserve">           ½”</t>
  </si>
  <si>
    <t xml:space="preserve">           ¾”</t>
  </si>
  <si>
    <t xml:space="preserve">             1”</t>
  </si>
  <si>
    <t xml:space="preserve">  4%  SBU</t>
  </si>
  <si>
    <t xml:space="preserve">  6%  SBU</t>
  </si>
  <si>
    <t xml:space="preserve">  8%  SBU</t>
  </si>
  <si>
    <t xml:space="preserve">12%  SBU</t>
  </si>
  <si>
    <t xml:space="preserve">40%  SBU</t>
  </si>
  <si>
    <t xml:space="preserve">18%  SBU</t>
  </si>
  <si>
    <t xml:space="preserve">60%  SBU</t>
  </si>
  <si>
    <r>
      <rPr>
        <b val="true"/>
        <sz val="11"/>
        <color rgb="FF000000"/>
        <rFont val="Arial"/>
        <family val="2"/>
        <charset val="1"/>
      </rPr>
      <t xml:space="preserve">ART. 26.- </t>
    </r>
    <r>
      <rPr>
        <sz val="11"/>
        <color rgb="FF000000"/>
        <rFont val="Arial"/>
        <family val="2"/>
        <charset val="1"/>
      </rPr>
      <t xml:space="preserve">En caso de que el cliente requiera de una acometida con medidor de mayor diámetro para el sector </t>
    </r>
    <r>
      <rPr>
        <b val="true"/>
        <sz val="11"/>
        <color rgb="FF000000"/>
        <rFont val="Arial"/>
        <family val="2"/>
        <charset val="1"/>
      </rPr>
      <t xml:space="preserve">comercial o industrial, éste será calculado con el 25% más del valor inicial por cada pulgada en todos sus rubros,</t>
    </r>
    <r>
      <rPr>
        <sz val="11"/>
        <color rgb="FF000000"/>
        <rFont val="Arial"/>
        <family val="2"/>
        <charset val="1"/>
      </rPr>
      <t xml:space="preserve"> previo cumplimiento de lo descrito en el Capítulo II, Art. 6 de este Reglamento-</t>
    </r>
  </si>
  <si>
    <r>
      <rPr>
        <b val="true"/>
        <sz val="11"/>
        <color rgb="FF000000"/>
        <rFont val="Arial"/>
        <family val="2"/>
        <charset val="1"/>
      </rPr>
      <t xml:space="preserve">ART. 27.- DERECHO DE ALCANTARILLADO SANITARIO.-</t>
    </r>
    <r>
      <rPr>
        <sz val="11"/>
        <color rgb="FF000000"/>
        <rFont val="Arial"/>
        <family val="2"/>
        <charset val="1"/>
      </rPr>
      <t xml:space="preserve"> Este rubro está calculado en porcentajes de acuerdo al valor de la sumatoria total del costo  de mano de obra y derecho de línea, el mismo que se lo cobrará por cada piso y es el siguiente:</t>
    </r>
  </si>
  <si>
    <t xml:space="preserve">a.- Doméstica, 40%</t>
  </si>
  <si>
    <t xml:space="preserve">b.- Comercial, Industrial  60%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</si>
</sst>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_(* #,##0.00_);_(* \(#,##0.00\);_(* \-??_);_(@_)"/>
    <numFmt numFmtId="167" formatCode="_ * #,##0.00_ ;_ * \-#,##0.00_ ;_ * \-??_ ;_ @_ "/>
    <numFmt numFmtId="168" formatCode="@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3"/>
      <color rgb="FF000000"/>
      <name val="Arial"/>
      <family val="2"/>
      <charset val="1"/>
    </font>
    <font>
      <sz val="13"/>
      <color rgb="FF000000"/>
      <name val="Arial"/>
      <family val="2"/>
      <charset val="1"/>
    </font>
    <font>
      <sz val="13"/>
      <name val="Arial"/>
      <family val="2"/>
      <charset val="1"/>
    </font>
    <font>
      <sz val="13"/>
      <color rgb="FF000000"/>
      <name val="Arial"/>
      <family val="2"/>
    </font>
    <font>
      <b val="true"/>
      <sz val="13"/>
      <name val="Arial"/>
      <family val="2"/>
      <charset val="1"/>
    </font>
    <font>
      <sz val="1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CD3C1"/>
        <bgColor rgb="FFD9D9D9"/>
      </patternFill>
    </fill>
    <fill>
      <patternFill patternType="solid">
        <fgColor rgb="FFE6B9B8"/>
        <bgColor rgb="FFFCD3C1"/>
      </patternFill>
    </fill>
    <fill>
      <patternFill patternType="solid">
        <fgColor rgb="FFD9D9D9"/>
        <bgColor rgb="FFFCD3C1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7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9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3" fillId="0" borderId="1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1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2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4" borderId="1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2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6" fillId="0" borderId="1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4" borderId="12" xfId="15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4" borderId="0" xfId="15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5" fillId="0" borderId="14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6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3C1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4.jpeg"/><Relationship Id="rId3" Type="http://schemas.openxmlformats.org/officeDocument/2006/relationships/image" Target="../media/image5.jpeg"/><Relationship Id="rId4" Type="http://schemas.openxmlformats.org/officeDocument/2006/relationships/image" Target="../media/image6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7.jpeg"/><Relationship Id="rId2" Type="http://schemas.openxmlformats.org/officeDocument/2006/relationships/image" Target="../media/image8.jpeg"/><Relationship Id="rId3" Type="http://schemas.openxmlformats.org/officeDocument/2006/relationships/image" Target="../media/image9.jpeg"/><Relationship Id="rId4" Type="http://schemas.openxmlformats.org/officeDocument/2006/relationships/image" Target="../media/image10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12.jpeg"/><Relationship Id="rId3" Type="http://schemas.openxmlformats.org/officeDocument/2006/relationships/image" Target="../media/image13.jpeg"/><Relationship Id="rId4" Type="http://schemas.openxmlformats.org/officeDocument/2006/relationships/image" Target="../media/image14.jpeg"/><Relationship Id="rId5" Type="http://schemas.openxmlformats.org/officeDocument/2006/relationships/image" Target="../media/image15.jpeg"/><Relationship Id="rId6" Type="http://schemas.openxmlformats.org/officeDocument/2006/relationships/image" Target="../media/image16.jpeg"/><Relationship Id="rId7" Type="http://schemas.openxmlformats.org/officeDocument/2006/relationships/image" Target="../media/image17.jpeg"/><Relationship Id="rId8" Type="http://schemas.openxmlformats.org/officeDocument/2006/relationships/image" Target="../media/image1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344160</xdr:colOff>
      <xdr:row>11</xdr:row>
      <xdr:rowOff>360</xdr:rowOff>
    </xdr:from>
    <xdr:to>
      <xdr:col>3</xdr:col>
      <xdr:colOff>805680</xdr:colOff>
      <xdr:row>11</xdr:row>
      <xdr:rowOff>720</xdr:rowOff>
    </xdr:to>
    <xdr:pic>
      <xdr:nvPicPr>
        <xdr:cNvPr id="0" name="9 Imagen" descr=""/>
        <xdr:cNvPicPr/>
      </xdr:nvPicPr>
      <xdr:blipFill>
        <a:blip r:embed="rId1"/>
        <a:stretch/>
      </xdr:blipFill>
      <xdr:spPr>
        <a:xfrm>
          <a:off x="6944760" y="3818520"/>
          <a:ext cx="4615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344160</xdr:colOff>
      <xdr:row>11</xdr:row>
      <xdr:rowOff>360</xdr:rowOff>
    </xdr:from>
    <xdr:to>
      <xdr:col>3</xdr:col>
      <xdr:colOff>805680</xdr:colOff>
      <xdr:row>11</xdr:row>
      <xdr:rowOff>720</xdr:rowOff>
    </xdr:to>
    <xdr:pic>
      <xdr:nvPicPr>
        <xdr:cNvPr id="1" name="11 Imagen" descr=""/>
        <xdr:cNvPicPr/>
      </xdr:nvPicPr>
      <xdr:blipFill>
        <a:blip r:embed="rId2"/>
        <a:stretch/>
      </xdr:blipFill>
      <xdr:spPr>
        <a:xfrm>
          <a:off x="6944760" y="3818520"/>
          <a:ext cx="4615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1954440</xdr:colOff>
      <xdr:row>1</xdr:row>
      <xdr:rowOff>180720</xdr:rowOff>
    </xdr:from>
    <xdr:to>
      <xdr:col>2</xdr:col>
      <xdr:colOff>141480</xdr:colOff>
      <xdr:row>3</xdr:row>
      <xdr:rowOff>138240</xdr:rowOff>
    </xdr:to>
    <xdr:pic>
      <xdr:nvPicPr>
        <xdr:cNvPr id="2" name="3 Imagen" descr=""/>
        <xdr:cNvPicPr/>
      </xdr:nvPicPr>
      <xdr:blipFill>
        <a:blip r:embed="rId3"/>
        <a:srcRect l="19222" t="38123" r="23981" b="38261"/>
        <a:stretch/>
      </xdr:blipFill>
      <xdr:spPr>
        <a:xfrm>
          <a:off x="2121840" y="355680"/>
          <a:ext cx="3054240" cy="338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1440</xdr:colOff>
      <xdr:row>2</xdr:row>
      <xdr:rowOff>0</xdr:rowOff>
    </xdr:from>
    <xdr:to>
      <xdr:col>3</xdr:col>
      <xdr:colOff>1800</xdr:colOff>
      <xdr:row>5</xdr:row>
      <xdr:rowOff>92160</xdr:rowOff>
    </xdr:to>
    <xdr:pic>
      <xdr:nvPicPr>
        <xdr:cNvPr id="3" name="5 Imagen" descr=""/>
        <xdr:cNvPicPr/>
      </xdr:nvPicPr>
      <xdr:blipFill>
        <a:blip r:embed="rId4"/>
        <a:stretch/>
      </xdr:blipFill>
      <xdr:spPr>
        <a:xfrm>
          <a:off x="6602040" y="365760"/>
          <a:ext cx="360" cy="693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342720</xdr:colOff>
      <xdr:row>13</xdr:row>
      <xdr:rowOff>0</xdr:rowOff>
    </xdr:from>
    <xdr:to>
      <xdr:col>3</xdr:col>
      <xdr:colOff>968400</xdr:colOff>
      <xdr:row>13</xdr:row>
      <xdr:rowOff>360</xdr:rowOff>
    </xdr:to>
    <xdr:pic>
      <xdr:nvPicPr>
        <xdr:cNvPr id="4" name="9 Imagen" descr=""/>
        <xdr:cNvPicPr/>
      </xdr:nvPicPr>
      <xdr:blipFill>
        <a:blip r:embed="rId1"/>
        <a:stretch/>
      </xdr:blipFill>
      <xdr:spPr>
        <a:xfrm>
          <a:off x="5571720" y="2908800"/>
          <a:ext cx="6256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342720</xdr:colOff>
      <xdr:row>13</xdr:row>
      <xdr:rowOff>0</xdr:rowOff>
    </xdr:from>
    <xdr:to>
      <xdr:col>3</xdr:col>
      <xdr:colOff>968400</xdr:colOff>
      <xdr:row>13</xdr:row>
      <xdr:rowOff>360</xdr:rowOff>
    </xdr:to>
    <xdr:pic>
      <xdr:nvPicPr>
        <xdr:cNvPr id="5" name="11 Imagen" descr=""/>
        <xdr:cNvPicPr/>
      </xdr:nvPicPr>
      <xdr:blipFill>
        <a:blip r:embed="rId2"/>
        <a:stretch/>
      </xdr:blipFill>
      <xdr:spPr>
        <a:xfrm>
          <a:off x="5571720" y="2908800"/>
          <a:ext cx="6256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1953360</xdr:colOff>
      <xdr:row>1</xdr:row>
      <xdr:rowOff>179640</xdr:rowOff>
    </xdr:from>
    <xdr:to>
      <xdr:col>2</xdr:col>
      <xdr:colOff>140400</xdr:colOff>
      <xdr:row>3</xdr:row>
      <xdr:rowOff>138240</xdr:rowOff>
    </xdr:to>
    <xdr:pic>
      <xdr:nvPicPr>
        <xdr:cNvPr id="6" name="3 Imagen" descr=""/>
        <xdr:cNvPicPr/>
      </xdr:nvPicPr>
      <xdr:blipFill>
        <a:blip r:embed="rId3"/>
        <a:srcRect l="19222" t="38123" r="23981" b="38261"/>
        <a:stretch/>
      </xdr:blipFill>
      <xdr:spPr>
        <a:xfrm>
          <a:off x="2120760" y="636840"/>
          <a:ext cx="2171160" cy="415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360</xdr:colOff>
      <xdr:row>1</xdr:row>
      <xdr:rowOff>209520</xdr:rowOff>
    </xdr:from>
    <xdr:to>
      <xdr:col>3</xdr:col>
      <xdr:colOff>720</xdr:colOff>
      <xdr:row>5</xdr:row>
      <xdr:rowOff>92160</xdr:rowOff>
    </xdr:to>
    <xdr:pic>
      <xdr:nvPicPr>
        <xdr:cNvPr id="7" name="5 Imagen" descr=""/>
        <xdr:cNvPicPr/>
      </xdr:nvPicPr>
      <xdr:blipFill>
        <a:blip r:embed="rId4"/>
        <a:stretch/>
      </xdr:blipFill>
      <xdr:spPr>
        <a:xfrm>
          <a:off x="5229360" y="666720"/>
          <a:ext cx="360" cy="797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1905120</xdr:colOff>
      <xdr:row>1</xdr:row>
      <xdr:rowOff>57240</xdr:rowOff>
    </xdr:from>
    <xdr:to>
      <xdr:col>3</xdr:col>
      <xdr:colOff>1177920</xdr:colOff>
      <xdr:row>3</xdr:row>
      <xdr:rowOff>15840</xdr:rowOff>
    </xdr:to>
    <xdr:pic>
      <xdr:nvPicPr>
        <xdr:cNvPr id="8" name="3 Imagen" descr=""/>
        <xdr:cNvPicPr/>
      </xdr:nvPicPr>
      <xdr:blipFill>
        <a:blip r:embed="rId1"/>
        <a:srcRect l="19222" t="38123" r="23981" b="38261"/>
        <a:stretch/>
      </xdr:blipFill>
      <xdr:spPr>
        <a:xfrm>
          <a:off x="1955160" y="514440"/>
          <a:ext cx="2648880" cy="415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2114640</xdr:colOff>
      <xdr:row>1</xdr:row>
      <xdr:rowOff>209520</xdr:rowOff>
    </xdr:from>
    <xdr:to>
      <xdr:col>4</xdr:col>
      <xdr:colOff>339840</xdr:colOff>
      <xdr:row>4</xdr:row>
      <xdr:rowOff>92160</xdr:rowOff>
    </xdr:to>
    <xdr:pic>
      <xdr:nvPicPr>
        <xdr:cNvPr id="9" name="5 Imagen" descr=""/>
        <xdr:cNvPicPr/>
      </xdr:nvPicPr>
      <xdr:blipFill>
        <a:blip r:embed="rId2"/>
        <a:stretch/>
      </xdr:blipFill>
      <xdr:spPr>
        <a:xfrm>
          <a:off x="5540760" y="666720"/>
          <a:ext cx="745200" cy="568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2114640</xdr:colOff>
      <xdr:row>43</xdr:row>
      <xdr:rowOff>209520</xdr:rowOff>
    </xdr:from>
    <xdr:to>
      <xdr:col>4</xdr:col>
      <xdr:colOff>339840</xdr:colOff>
      <xdr:row>45</xdr:row>
      <xdr:rowOff>15840</xdr:rowOff>
    </xdr:to>
    <xdr:pic>
      <xdr:nvPicPr>
        <xdr:cNvPr id="10" name="9 Imagen" descr=""/>
        <xdr:cNvPicPr/>
      </xdr:nvPicPr>
      <xdr:blipFill>
        <a:blip r:embed="rId3"/>
        <a:stretch/>
      </xdr:blipFill>
      <xdr:spPr>
        <a:xfrm>
          <a:off x="5540760" y="10429560"/>
          <a:ext cx="745200" cy="196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1905120</xdr:colOff>
      <xdr:row>43</xdr:row>
      <xdr:rowOff>57240</xdr:rowOff>
    </xdr:from>
    <xdr:to>
      <xdr:col>3</xdr:col>
      <xdr:colOff>1177920</xdr:colOff>
      <xdr:row>44</xdr:row>
      <xdr:rowOff>158760</xdr:rowOff>
    </xdr:to>
    <xdr:pic>
      <xdr:nvPicPr>
        <xdr:cNvPr id="11" name="10 Imagen" descr=""/>
        <xdr:cNvPicPr/>
      </xdr:nvPicPr>
      <xdr:blipFill>
        <a:blip r:embed="rId4"/>
        <a:srcRect l="19222" t="38123" r="23981" b="38261"/>
        <a:stretch/>
      </xdr:blipFill>
      <xdr:spPr>
        <a:xfrm>
          <a:off x="1955160" y="10277280"/>
          <a:ext cx="2648880" cy="330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2114640</xdr:colOff>
      <xdr:row>43</xdr:row>
      <xdr:rowOff>209520</xdr:rowOff>
    </xdr:from>
    <xdr:to>
      <xdr:col>4</xdr:col>
      <xdr:colOff>339840</xdr:colOff>
      <xdr:row>46</xdr:row>
      <xdr:rowOff>34920</xdr:rowOff>
    </xdr:to>
    <xdr:pic>
      <xdr:nvPicPr>
        <xdr:cNvPr id="12" name="11 Imagen" descr=""/>
        <xdr:cNvPicPr/>
      </xdr:nvPicPr>
      <xdr:blipFill>
        <a:blip r:embed="rId5"/>
        <a:stretch/>
      </xdr:blipFill>
      <xdr:spPr>
        <a:xfrm>
          <a:off x="5540760" y="10429560"/>
          <a:ext cx="745200" cy="444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2114640</xdr:colOff>
      <xdr:row>89</xdr:row>
      <xdr:rowOff>209520</xdr:rowOff>
    </xdr:from>
    <xdr:to>
      <xdr:col>4</xdr:col>
      <xdr:colOff>339840</xdr:colOff>
      <xdr:row>90</xdr:row>
      <xdr:rowOff>177840</xdr:rowOff>
    </xdr:to>
    <xdr:pic>
      <xdr:nvPicPr>
        <xdr:cNvPr id="13" name="12 Imagen" descr=""/>
        <xdr:cNvPicPr/>
      </xdr:nvPicPr>
      <xdr:blipFill>
        <a:blip r:embed="rId6"/>
        <a:stretch/>
      </xdr:blipFill>
      <xdr:spPr>
        <a:xfrm>
          <a:off x="5540760" y="21154680"/>
          <a:ext cx="745200" cy="196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1905120</xdr:colOff>
      <xdr:row>89</xdr:row>
      <xdr:rowOff>85680</xdr:rowOff>
    </xdr:from>
    <xdr:to>
      <xdr:col>3</xdr:col>
      <xdr:colOff>1177920</xdr:colOff>
      <xdr:row>90</xdr:row>
      <xdr:rowOff>187200</xdr:rowOff>
    </xdr:to>
    <xdr:pic>
      <xdr:nvPicPr>
        <xdr:cNvPr id="14" name="13 Imagen" descr=""/>
        <xdr:cNvPicPr/>
      </xdr:nvPicPr>
      <xdr:blipFill>
        <a:blip r:embed="rId7"/>
        <a:srcRect l="19222" t="38123" r="23981" b="38261"/>
        <a:stretch/>
      </xdr:blipFill>
      <xdr:spPr>
        <a:xfrm>
          <a:off x="1955160" y="21030840"/>
          <a:ext cx="2648880" cy="330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2114640</xdr:colOff>
      <xdr:row>89</xdr:row>
      <xdr:rowOff>209520</xdr:rowOff>
    </xdr:from>
    <xdr:to>
      <xdr:col>4</xdr:col>
      <xdr:colOff>339840</xdr:colOff>
      <xdr:row>91</xdr:row>
      <xdr:rowOff>196920</xdr:rowOff>
    </xdr:to>
    <xdr:pic>
      <xdr:nvPicPr>
        <xdr:cNvPr id="15" name="14 Imagen" descr=""/>
        <xdr:cNvPicPr/>
      </xdr:nvPicPr>
      <xdr:blipFill>
        <a:blip r:embed="rId8"/>
        <a:stretch/>
      </xdr:blipFill>
      <xdr:spPr>
        <a:xfrm>
          <a:off x="5540760" y="21154680"/>
          <a:ext cx="745200" cy="4446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AMJ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6" activeCellId="0" sqref="B2:C26"/>
    </sheetView>
  </sheetViews>
  <sheetFormatPr defaultRowHeight="13.8" zeroHeight="false" outlineLevelRow="0" outlineLevelCol="0"/>
  <cols>
    <col collapsed="false" customWidth="true" hidden="false" outlineLevel="0" max="1" min="1" style="1" width="2.38"/>
    <col collapsed="false" customWidth="true" hidden="false" outlineLevel="0" max="2" min="2" style="1" width="68.98"/>
    <col collapsed="false" customWidth="true" hidden="false" outlineLevel="0" max="3" min="3" style="2" width="22.19"/>
    <col collapsed="false" customWidth="false" hidden="false" outlineLevel="0" max="1019" min="4" style="1" width="11.42"/>
    <col collapsed="false" customWidth="false" hidden="false" outlineLevel="0" max="1023" min="1020" style="0" width="11.42"/>
    <col collapsed="false" customWidth="false" hidden="false" outlineLevel="0" max="1025" min="1024" style="0" width="11.52"/>
  </cols>
  <sheetData>
    <row r="2" customFormat="false" ht="15" hidden="false" customHeight="false" outlineLevel="0" collapsed="false">
      <c r="B2" s="3"/>
      <c r="C2" s="3"/>
      <c r="D2" s="4"/>
    </row>
    <row r="3" customFormat="false" ht="15" hidden="false" customHeight="false" outlineLevel="0" collapsed="false">
      <c r="B3" s="5"/>
      <c r="C3" s="5"/>
      <c r="D3" s="4"/>
    </row>
    <row r="4" customFormat="false" ht="15" hidden="false" customHeight="false" outlineLevel="0" collapsed="false">
      <c r="B4" s="6"/>
      <c r="C4" s="7"/>
      <c r="D4" s="4"/>
    </row>
    <row r="5" customFormat="false" ht="17.35" hidden="false" customHeight="false" outlineLevel="0" collapsed="false">
      <c r="B5" s="8" t="s">
        <v>0</v>
      </c>
      <c r="C5" s="8"/>
      <c r="D5" s="9"/>
    </row>
    <row r="6" customFormat="false" ht="27.6" hidden="false" customHeight="true" outlineLevel="0" collapsed="false">
      <c r="B6" s="10" t="s">
        <v>1</v>
      </c>
      <c r="C6" s="10"/>
    </row>
    <row r="7" s="11" customFormat="true" ht="27" hidden="false" customHeight="true" outlineLevel="0" collapsed="false">
      <c r="B7" s="12" t="s">
        <v>2</v>
      </c>
      <c r="C7" s="12" t="s">
        <v>3</v>
      </c>
      <c r="AMF7" s="0"/>
      <c r="AMG7" s="0"/>
      <c r="AMH7" s="0"/>
      <c r="AMI7" s="0"/>
      <c r="AMJ7" s="0"/>
    </row>
    <row r="8" s="4" customFormat="true" ht="46.2" hidden="false" customHeight="false" outlineLevel="0" collapsed="false">
      <c r="B8" s="13" t="s">
        <v>4</v>
      </c>
      <c r="C8" s="14" t="n">
        <v>83.44</v>
      </c>
      <c r="AMF8" s="0"/>
      <c r="AMG8" s="0"/>
      <c r="AMH8" s="0"/>
      <c r="AMI8" s="0"/>
      <c r="AMJ8" s="0"/>
    </row>
    <row r="9" s="4" customFormat="true" ht="31.3" hidden="false" customHeight="false" outlineLevel="0" collapsed="false">
      <c r="B9" s="13" t="s">
        <v>5</v>
      </c>
      <c r="C9" s="14" t="n">
        <v>45.17</v>
      </c>
      <c r="AMF9" s="0"/>
      <c r="AMG9" s="0"/>
      <c r="AMH9" s="0"/>
      <c r="AMI9" s="0"/>
      <c r="AMJ9" s="0"/>
    </row>
    <row r="10" s="11" customFormat="true" ht="46.2" hidden="false" customHeight="false" outlineLevel="0" collapsed="false">
      <c r="B10" s="13" t="s">
        <v>6</v>
      </c>
      <c r="C10" s="14" t="n">
        <v>219.4</v>
      </c>
      <c r="AMF10" s="0"/>
      <c r="AMG10" s="0"/>
      <c r="AMH10" s="0"/>
      <c r="AMI10" s="0"/>
      <c r="AMJ10" s="0"/>
    </row>
    <row r="11" s="11" customFormat="true" ht="46.2" hidden="false" customHeight="false" outlineLevel="0" collapsed="false">
      <c r="B11" s="13" t="s">
        <v>7</v>
      </c>
      <c r="C11" s="14" t="n">
        <v>722.72</v>
      </c>
      <c r="AMF11" s="0"/>
      <c r="AMG11" s="0"/>
      <c r="AMH11" s="0"/>
      <c r="AMI11" s="0"/>
      <c r="AMJ11" s="0"/>
    </row>
    <row r="12" s="4" customFormat="true" ht="22.7" hidden="false" customHeight="true" outlineLevel="0" collapsed="false">
      <c r="B12" s="13" t="s">
        <v>8</v>
      </c>
      <c r="C12" s="14" t="n">
        <v>3.61</v>
      </c>
      <c r="AMF12" s="0"/>
      <c r="AMG12" s="0"/>
      <c r="AMH12" s="0"/>
      <c r="AMI12" s="0"/>
      <c r="AMJ12" s="0"/>
    </row>
    <row r="13" s="4" customFormat="true" ht="22.7" hidden="false" customHeight="true" outlineLevel="0" collapsed="false">
      <c r="B13" s="13" t="s">
        <v>9</v>
      </c>
      <c r="C13" s="14" t="n">
        <v>16.78</v>
      </c>
      <c r="AMF13" s="0"/>
      <c r="AMG13" s="0"/>
      <c r="AMH13" s="0"/>
      <c r="AMI13" s="0"/>
      <c r="AMJ13" s="0"/>
    </row>
    <row r="14" s="4" customFormat="true" ht="22.7" hidden="false" customHeight="true" outlineLevel="0" collapsed="false">
      <c r="B14" s="13" t="s">
        <v>10</v>
      </c>
      <c r="C14" s="14" t="n">
        <v>72.27</v>
      </c>
      <c r="AMF14" s="0"/>
      <c r="AMG14" s="0"/>
      <c r="AMH14" s="0"/>
      <c r="AMI14" s="0"/>
      <c r="AMJ14" s="0"/>
    </row>
    <row r="15" s="4" customFormat="true" ht="22.7" hidden="false" customHeight="true" outlineLevel="0" collapsed="false">
      <c r="B15" s="13" t="s">
        <v>11</v>
      </c>
      <c r="C15" s="14" t="n">
        <v>174.23</v>
      </c>
      <c r="AMF15" s="0"/>
      <c r="AMG15" s="0"/>
      <c r="AMH15" s="0"/>
      <c r="AMI15" s="0"/>
      <c r="AMJ15" s="0"/>
    </row>
    <row r="16" s="4" customFormat="true" ht="22.7" hidden="false" customHeight="true" outlineLevel="0" collapsed="false">
      <c r="B16" s="13" t="s">
        <v>12</v>
      </c>
      <c r="C16" s="14" t="n">
        <v>619.48</v>
      </c>
      <c r="AMF16" s="0"/>
      <c r="AMG16" s="0"/>
      <c r="AMH16" s="0"/>
      <c r="AMI16" s="0"/>
      <c r="AMJ16" s="0"/>
    </row>
    <row r="17" s="4" customFormat="true" ht="61.4" hidden="false" customHeight="false" outlineLevel="0" collapsed="false">
      <c r="B17" s="13" t="s">
        <v>13</v>
      </c>
      <c r="C17" s="14" t="n">
        <v>781.4</v>
      </c>
      <c r="AMF17" s="0"/>
      <c r="AMG17" s="0"/>
      <c r="AMH17" s="0"/>
      <c r="AMI17" s="0"/>
      <c r="AMJ17" s="0"/>
    </row>
    <row r="18" s="4" customFormat="true" ht="61.2" hidden="false" customHeight="false" outlineLevel="0" collapsed="false">
      <c r="B18" s="13" t="s">
        <v>14</v>
      </c>
      <c r="C18" s="14" t="n">
        <v>952.17</v>
      </c>
      <c r="AMF18" s="0"/>
      <c r="AMG18" s="0"/>
      <c r="AMH18" s="0"/>
      <c r="AMI18" s="0"/>
      <c r="AMJ18" s="0"/>
    </row>
    <row r="19" s="4" customFormat="true" ht="22.7" hidden="false" customHeight="true" outlineLevel="0" collapsed="false">
      <c r="B19" s="13" t="s">
        <v>15</v>
      </c>
      <c r="C19" s="14" t="n">
        <v>75.5</v>
      </c>
      <c r="AMF19" s="0"/>
      <c r="AMG19" s="0"/>
      <c r="AMH19" s="0"/>
      <c r="AMI19" s="0"/>
      <c r="AMJ19" s="0"/>
    </row>
    <row r="20" s="4" customFormat="true" ht="22.7" hidden="false" customHeight="true" outlineLevel="0" collapsed="false">
      <c r="B20" s="13" t="s">
        <v>16</v>
      </c>
      <c r="C20" s="14" t="n">
        <v>32.26</v>
      </c>
      <c r="AMF20" s="0"/>
      <c r="AMG20" s="0"/>
      <c r="AMH20" s="0"/>
      <c r="AMI20" s="0"/>
      <c r="AMJ20" s="0"/>
    </row>
    <row r="21" s="4" customFormat="true" ht="31.2" hidden="false" customHeight="false" outlineLevel="0" collapsed="false">
      <c r="B21" s="13" t="s">
        <v>17</v>
      </c>
      <c r="C21" s="14" t="n">
        <v>51.62</v>
      </c>
      <c r="AMF21" s="0"/>
      <c r="AMG21" s="0"/>
      <c r="AMH21" s="0"/>
      <c r="AMI21" s="0"/>
      <c r="AMJ21" s="0"/>
    </row>
    <row r="22" s="4" customFormat="true" ht="31.2" hidden="false" customHeight="false" outlineLevel="0" collapsed="false">
      <c r="B22" s="13" t="s">
        <v>18</v>
      </c>
      <c r="C22" s="14" t="n">
        <v>103.25</v>
      </c>
      <c r="G22" s="4" t="n">
        <v>386</v>
      </c>
      <c r="AMF22" s="0"/>
      <c r="AMG22" s="0"/>
      <c r="AMH22" s="0"/>
      <c r="AMI22" s="0"/>
      <c r="AMJ22" s="0"/>
    </row>
    <row r="23" s="4" customFormat="true" ht="31.2" hidden="false" customHeight="false" outlineLevel="0" collapsed="false">
      <c r="B23" s="13" t="s">
        <v>19</v>
      </c>
      <c r="C23" s="14" t="n">
        <v>51.62</v>
      </c>
      <c r="AMF23" s="0"/>
      <c r="AMG23" s="0"/>
      <c r="AMH23" s="0"/>
      <c r="AMI23" s="0"/>
      <c r="AMJ23" s="0"/>
    </row>
    <row r="24" s="4" customFormat="true" ht="22.7" hidden="false" customHeight="true" outlineLevel="0" collapsed="false">
      <c r="B24" s="13" t="s">
        <v>20</v>
      </c>
      <c r="C24" s="14" t="n">
        <f aca="false">$G$22*5%</f>
        <v>19.3</v>
      </c>
      <c r="AMF24" s="0"/>
      <c r="AMG24" s="0"/>
      <c r="AMH24" s="0"/>
      <c r="AMI24" s="0"/>
      <c r="AMJ24" s="0"/>
    </row>
    <row r="25" customFormat="false" ht="22.7" hidden="false" customHeight="true" outlineLevel="0" collapsed="false">
      <c r="B25" s="13" t="s">
        <v>21</v>
      </c>
      <c r="C25" s="14" t="n">
        <f aca="false">$G$22*10%</f>
        <v>38.6</v>
      </c>
    </row>
    <row r="26" customFormat="false" ht="22.7" hidden="false" customHeight="true" outlineLevel="0" collapsed="false">
      <c r="B26" s="13" t="s">
        <v>22</v>
      </c>
      <c r="C26" s="14" t="n">
        <v>57.9</v>
      </c>
    </row>
  </sheetData>
  <mergeCells count="4">
    <mergeCell ref="B2:C2"/>
    <mergeCell ref="B3:C3"/>
    <mergeCell ref="B5:C5"/>
    <mergeCell ref="B6:C6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MJ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1" activeCellId="0" sqref="B2:C26"/>
    </sheetView>
  </sheetViews>
  <sheetFormatPr defaultRowHeight="13.8" zeroHeight="false" outlineLevelRow="0" outlineLevelCol="0"/>
  <cols>
    <col collapsed="false" customWidth="true" hidden="false" outlineLevel="0" max="1" min="1" style="1" width="2.38"/>
    <col collapsed="false" customWidth="true" hidden="false" outlineLevel="0" max="2" min="2" style="1" width="56.46"/>
    <col collapsed="false" customWidth="true" hidden="false" outlineLevel="0" max="3" min="3" style="2" width="15.27"/>
    <col collapsed="false" customWidth="true" hidden="false" outlineLevel="0" max="4" min="4" style="2" width="13.75"/>
    <col collapsed="false" customWidth="false" hidden="false" outlineLevel="0" max="1020" min="5" style="1" width="11.42"/>
    <col collapsed="false" customWidth="false" hidden="false" outlineLevel="0" max="1025" min="1021" style="0" width="11.42"/>
  </cols>
  <sheetData>
    <row r="1" customFormat="false" ht="36" hidden="false" customHeight="true" outlineLevel="0" collapsed="false"/>
    <row r="2" customFormat="false" ht="18" hidden="false" customHeight="true" outlineLevel="0" collapsed="false">
      <c r="B2" s="3"/>
      <c r="C2" s="3"/>
      <c r="D2" s="3"/>
      <c r="E2" s="4"/>
    </row>
    <row r="3" customFormat="false" ht="18" hidden="false" customHeight="true" outlineLevel="0" collapsed="false">
      <c r="B3" s="5"/>
      <c r="C3" s="5"/>
      <c r="D3" s="5"/>
      <c r="E3" s="4"/>
    </row>
    <row r="4" customFormat="false" ht="18" hidden="false" customHeight="true" outlineLevel="0" collapsed="false">
      <c r="B4" s="6"/>
      <c r="C4" s="15"/>
      <c r="D4" s="16"/>
      <c r="E4" s="4"/>
    </row>
    <row r="5" customFormat="false" ht="18" hidden="false" customHeight="true" outlineLevel="0" collapsed="false">
      <c r="B5" s="8" t="s">
        <v>0</v>
      </c>
      <c r="C5" s="8"/>
      <c r="D5" s="8"/>
      <c r="E5" s="9"/>
    </row>
    <row r="6" customFormat="false" ht="18" hidden="false" customHeight="true" outlineLevel="0" collapsed="false">
      <c r="B6" s="10" t="s">
        <v>23</v>
      </c>
      <c r="C6" s="10"/>
      <c r="D6" s="10"/>
    </row>
    <row r="7" s="11" customFormat="true" ht="18" hidden="false" customHeight="true" outlineLevel="0" collapsed="false">
      <c r="B7" s="17" t="s">
        <v>24</v>
      </c>
      <c r="C7" s="18" t="s">
        <v>25</v>
      </c>
      <c r="D7" s="19" t="s">
        <v>26</v>
      </c>
      <c r="AMG7" s="0"/>
      <c r="AMH7" s="0"/>
      <c r="AMI7" s="0"/>
      <c r="AMJ7" s="0"/>
    </row>
    <row r="8" s="11" customFormat="true" ht="18" hidden="true" customHeight="true" outlineLevel="0" collapsed="false">
      <c r="B8" s="20"/>
      <c r="C8" s="14" t="e">
        <f aca="false">SUM(#REF!*6%)</f>
        <v>#REF!</v>
      </c>
      <c r="D8" s="14" t="e">
        <f aca="false">SUM(#REF!*6%)</f>
        <v>#REF!</v>
      </c>
      <c r="AMG8" s="0"/>
      <c r="AMH8" s="0"/>
      <c r="AMI8" s="0"/>
      <c r="AMJ8" s="0"/>
    </row>
    <row r="9" s="11" customFormat="true" ht="18" hidden="true" customHeight="true" outlineLevel="0" collapsed="false">
      <c r="B9" s="20"/>
      <c r="C9" s="14" t="e">
        <f aca="false">SUM(#REF!*4%)</f>
        <v>#REF!</v>
      </c>
      <c r="D9" s="14" t="e">
        <f aca="false">SUM(#REF!*4%)</f>
        <v>#REF!</v>
      </c>
      <c r="AMG9" s="0"/>
      <c r="AMH9" s="0"/>
      <c r="AMI9" s="0"/>
      <c r="AMJ9" s="0"/>
    </row>
    <row r="10" s="11" customFormat="true" ht="18" hidden="true" customHeight="true" outlineLevel="0" collapsed="false">
      <c r="B10" s="20"/>
      <c r="C10" s="14" t="e">
        <f aca="false">SUM(C8+C9)*40%</f>
        <v>#REF!</v>
      </c>
      <c r="D10" s="21"/>
      <c r="AMG10" s="0"/>
      <c r="AMH10" s="0"/>
      <c r="AMI10" s="0"/>
      <c r="AMJ10" s="0"/>
    </row>
    <row r="11" s="4" customFormat="true" ht="28.35" hidden="false" customHeight="true" outlineLevel="0" collapsed="false">
      <c r="B11" s="22" t="s">
        <v>27</v>
      </c>
      <c r="C11" s="14" t="n">
        <v>54.04</v>
      </c>
      <c r="D11" s="14" t="n">
        <v>38.6</v>
      </c>
      <c r="AMG11" s="0"/>
      <c r="AMH11" s="0"/>
      <c r="AMI11" s="0"/>
      <c r="AMJ11" s="0"/>
    </row>
    <row r="12" s="11" customFormat="true" ht="28.35" hidden="false" customHeight="true" outlineLevel="0" collapsed="false">
      <c r="B12" s="22" t="s">
        <v>28</v>
      </c>
      <c r="C12" s="14" t="n">
        <v>86.464</v>
      </c>
      <c r="D12" s="14" t="n">
        <v>61.76</v>
      </c>
      <c r="AMG12" s="0"/>
      <c r="AMH12" s="0"/>
      <c r="AMI12" s="0"/>
      <c r="AMJ12" s="0"/>
    </row>
    <row r="13" s="11" customFormat="true" ht="28.35" hidden="false" customHeight="true" outlineLevel="0" collapsed="false">
      <c r="B13" s="22" t="s">
        <v>29</v>
      </c>
      <c r="C13" s="14" t="n">
        <v>151.312</v>
      </c>
      <c r="D13" s="14" t="n">
        <v>108.08</v>
      </c>
      <c r="AMG13" s="0"/>
      <c r="AMH13" s="0"/>
      <c r="AMI13" s="0"/>
      <c r="AMJ13" s="0"/>
    </row>
    <row r="14" s="4" customFormat="true" ht="28.35" hidden="false" customHeight="true" outlineLevel="0" collapsed="false">
      <c r="B14" s="22" t="s">
        <v>30</v>
      </c>
      <c r="C14" s="14" t="n">
        <v>234.688</v>
      </c>
      <c r="D14" s="14" t="n">
        <v>146.68</v>
      </c>
      <c r="AMG14" s="0"/>
      <c r="AMH14" s="0"/>
      <c r="AMI14" s="0"/>
      <c r="AMJ14" s="0"/>
    </row>
    <row r="15" s="4" customFormat="true" ht="28.35" hidden="false" customHeight="true" outlineLevel="0" collapsed="false">
      <c r="B15" s="22" t="s">
        <v>31</v>
      </c>
      <c r="C15" s="14" t="n">
        <v>352.032</v>
      </c>
      <c r="D15" s="14" t="n">
        <v>220.02</v>
      </c>
      <c r="AMG15" s="0"/>
      <c r="AMH15" s="0"/>
      <c r="AMI15" s="0"/>
      <c r="AMJ15" s="0"/>
    </row>
    <row r="16" s="4" customFormat="true" ht="28.35" hidden="false" customHeight="true" outlineLevel="0" collapsed="false">
      <c r="B16" s="22" t="s">
        <v>32</v>
      </c>
      <c r="C16" s="14" t="n">
        <v>617.6</v>
      </c>
      <c r="D16" s="14" t="n">
        <v>386</v>
      </c>
      <c r="AMG16" s="0"/>
      <c r="AMH16" s="0"/>
      <c r="AMI16" s="0"/>
      <c r="AMJ16" s="0"/>
    </row>
    <row r="17" s="4" customFormat="true" ht="28.35" hidden="false" customHeight="true" outlineLevel="0" collapsed="false">
      <c r="B17" s="22" t="s">
        <v>33</v>
      </c>
      <c r="C17" s="14" t="n">
        <v>772</v>
      </c>
      <c r="D17" s="14" t="n">
        <v>482.5</v>
      </c>
      <c r="AMG17" s="0"/>
      <c r="AMH17" s="0"/>
      <c r="AMI17" s="0"/>
      <c r="AMJ17" s="0"/>
    </row>
    <row r="18" s="4" customFormat="true" ht="28.35" hidden="false" customHeight="true" outlineLevel="0" collapsed="false">
      <c r="B18" s="22" t="s">
        <v>34</v>
      </c>
      <c r="C18" s="14" t="n">
        <v>926.4</v>
      </c>
      <c r="D18" s="14" t="n">
        <v>579</v>
      </c>
      <c r="AMG18" s="0"/>
      <c r="AMH18" s="0"/>
      <c r="AMI18" s="0"/>
      <c r="AMJ18" s="0"/>
    </row>
    <row r="19" s="4" customFormat="true" ht="28.35" hidden="false" customHeight="true" outlineLevel="0" collapsed="false">
      <c r="B19" s="22" t="s">
        <v>35</v>
      </c>
      <c r="C19" s="14" t="n">
        <v>1080.8</v>
      </c>
      <c r="D19" s="14" t="n">
        <v>675.5</v>
      </c>
      <c r="AMG19" s="0"/>
      <c r="AMH19" s="0"/>
      <c r="AMI19" s="0"/>
      <c r="AMJ19" s="0"/>
    </row>
    <row r="20" s="4" customFormat="true" ht="28.35" hidden="false" customHeight="true" outlineLevel="0" collapsed="false">
      <c r="B20" s="22" t="s">
        <v>36</v>
      </c>
      <c r="C20" s="14" t="n">
        <v>605.248</v>
      </c>
      <c r="D20" s="14" t="n">
        <v>432.32</v>
      </c>
      <c r="AMG20" s="0"/>
      <c r="AMH20" s="0"/>
      <c r="AMI20" s="0"/>
      <c r="AMJ20" s="0"/>
    </row>
    <row r="21" s="4" customFormat="true" ht="28.35" hidden="false" customHeight="true" outlineLevel="0" collapsed="false">
      <c r="B21" s="22" t="s">
        <v>37</v>
      </c>
      <c r="C21" s="14" t="n">
        <v>907.872</v>
      </c>
      <c r="D21" s="14" t="n">
        <v>648.48</v>
      </c>
      <c r="AMG21" s="0"/>
      <c r="AMH21" s="0"/>
      <c r="AMI21" s="0"/>
      <c r="AMJ21" s="0"/>
    </row>
    <row r="22" s="4" customFormat="true" ht="28.35" hidden="false" customHeight="true" outlineLevel="0" collapsed="false">
      <c r="B22" s="22" t="s">
        <v>38</v>
      </c>
      <c r="C22" s="14" t="n">
        <v>1405.04</v>
      </c>
      <c r="D22" s="14" t="n">
        <v>1003.6</v>
      </c>
      <c r="AMG22" s="0"/>
      <c r="AMH22" s="0"/>
      <c r="AMI22" s="0"/>
      <c r="AMJ22" s="0"/>
    </row>
    <row r="23" s="4" customFormat="true" ht="28.35" hidden="false" customHeight="true" outlineLevel="0" collapsed="false">
      <c r="B23" s="22" t="s">
        <v>39</v>
      </c>
      <c r="C23" s="14" t="n">
        <v>1756.3</v>
      </c>
      <c r="D23" s="14" t="n">
        <v>1254.5</v>
      </c>
      <c r="AMG23" s="0"/>
      <c r="AMH23" s="0"/>
      <c r="AMI23" s="0"/>
      <c r="AMJ23" s="0"/>
    </row>
    <row r="24" s="4" customFormat="true" ht="28.35" hidden="false" customHeight="true" outlineLevel="0" collapsed="false">
      <c r="B24" s="22" t="s">
        <v>40</v>
      </c>
      <c r="C24" s="14" t="n">
        <v>2107.56</v>
      </c>
      <c r="D24" s="14" t="n">
        <v>1505.4</v>
      </c>
      <c r="AMG24" s="0"/>
      <c r="AMH24" s="0"/>
      <c r="AMI24" s="0"/>
      <c r="AMJ24" s="0"/>
    </row>
    <row r="25" s="4" customFormat="true" ht="28.35" hidden="false" customHeight="true" outlineLevel="0" collapsed="false">
      <c r="B25" s="22" t="s">
        <v>41</v>
      </c>
      <c r="C25" s="14" t="n">
        <v>2458.82</v>
      </c>
      <c r="D25" s="14" t="n">
        <v>1756.3</v>
      </c>
      <c r="AMG25" s="0"/>
      <c r="AMH25" s="0"/>
      <c r="AMI25" s="0"/>
      <c r="AMJ25" s="0"/>
    </row>
    <row r="26" s="4" customFormat="true" ht="28.35" hidden="false" customHeight="true" outlineLevel="0" collapsed="false">
      <c r="B26" s="22" t="s">
        <v>42</v>
      </c>
      <c r="C26" s="14" t="n">
        <v>2810.08</v>
      </c>
      <c r="D26" s="14" t="n">
        <v>2007.2</v>
      </c>
      <c r="AMG26" s="0"/>
      <c r="AMH26" s="0"/>
      <c r="AMI26" s="0"/>
      <c r="AMJ26" s="0"/>
    </row>
    <row r="27" s="4" customFormat="true" ht="28.35" hidden="false" customHeight="true" outlineLevel="0" collapsed="false">
      <c r="B27" s="22" t="s">
        <v>43</v>
      </c>
      <c r="C27" s="14" t="n">
        <v>3161.34</v>
      </c>
      <c r="D27" s="14" t="n">
        <v>2258.1</v>
      </c>
      <c r="AMG27" s="0"/>
      <c r="AMH27" s="0"/>
      <c r="AMI27" s="0"/>
      <c r="AMJ27" s="0"/>
    </row>
    <row r="28" customFormat="false" ht="18" hidden="false" customHeight="true" outlineLevel="0" collapsed="false"/>
    <row r="29" customFormat="false" ht="18" hidden="false" customHeight="true" outlineLevel="0" collapsed="false"/>
    <row r="30" customFormat="false" ht="16.5" hidden="false" customHeight="true" outlineLevel="0" collapsed="false"/>
    <row r="31" customFormat="false" ht="20.1" hidden="false" customHeight="true" outlineLevel="0" collapsed="false"/>
  </sheetData>
  <mergeCells count="4">
    <mergeCell ref="B2:D2"/>
    <mergeCell ref="B3:D3"/>
    <mergeCell ref="B5:D5"/>
    <mergeCell ref="B6:D6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J153"/>
  <sheetViews>
    <sheetView showFormulas="false" showGridLines="true" showRowColHeaders="true" showZeros="true" rightToLeft="false" tabSelected="false" showOutlineSymbols="true" defaultGridColor="true" view="normal" topLeftCell="A132" colorId="64" zoomScale="100" zoomScaleNormal="100" zoomScalePageLayoutView="100" workbookViewId="0">
      <selection pane="topLeft" activeCell="B90" activeCellId="1" sqref="B2:C26 B90"/>
    </sheetView>
  </sheetViews>
  <sheetFormatPr defaultRowHeight="15" zeroHeight="false" outlineLevelRow="0" outlineLevelCol="0"/>
  <cols>
    <col collapsed="false" customWidth="true" hidden="false" outlineLevel="0" max="1" min="1" style="1" width="0.71"/>
    <col collapsed="false" customWidth="true" hidden="false" outlineLevel="0" max="2" min="2" style="1" width="35.71"/>
    <col collapsed="false" customWidth="true" hidden="false" outlineLevel="0" max="3" min="3" style="23" width="12.14"/>
    <col collapsed="false" customWidth="true" hidden="false" outlineLevel="0" max="4" min="4" style="1" width="35.71"/>
    <col collapsed="false" customWidth="true" hidden="false" outlineLevel="0" max="5" min="5" style="1" width="9.59"/>
    <col collapsed="false" customWidth="false" hidden="false" outlineLevel="0" max="6" min="6" style="1" width="11.42"/>
    <col collapsed="false" customWidth="true" hidden="false" outlineLevel="0" max="7" min="7" style="1" width="4.43"/>
    <col collapsed="false" customWidth="true" hidden="false" outlineLevel="0" max="8" min="8" style="1" width="3.98"/>
    <col collapsed="false" customWidth="false" hidden="false" outlineLevel="0" max="1025" min="9" style="1" width="11.42"/>
  </cols>
  <sheetData>
    <row r="1" customFormat="false" ht="36" hidden="false" customHeight="true" outlineLevel="0" collapsed="false"/>
    <row r="2" customFormat="false" ht="18" hidden="false" customHeight="true" outlineLevel="0" collapsed="false">
      <c r="B2" s="24"/>
      <c r="C2" s="24"/>
      <c r="D2" s="24"/>
      <c r="E2" s="24"/>
      <c r="F2" s="4"/>
      <c r="G2" s="4"/>
      <c r="H2" s="4"/>
    </row>
    <row r="3" customFormat="false" ht="18" hidden="false" customHeight="true" outlineLevel="0" collapsed="false">
      <c r="B3" s="25"/>
      <c r="C3" s="26"/>
      <c r="D3" s="26"/>
      <c r="E3" s="27"/>
      <c r="F3" s="4"/>
      <c r="G3" s="4"/>
      <c r="H3" s="4"/>
    </row>
    <row r="4" customFormat="false" ht="18" hidden="false" customHeight="true" outlineLevel="0" collapsed="false">
      <c r="B4" s="28" t="s">
        <v>0</v>
      </c>
      <c r="C4" s="28"/>
      <c r="D4" s="28"/>
      <c r="E4" s="28"/>
      <c r="F4" s="9"/>
      <c r="G4" s="4"/>
      <c r="H4" s="4"/>
    </row>
    <row r="5" customFormat="false" ht="18" hidden="false" customHeight="true" outlineLevel="0" collapsed="false">
      <c r="B5" s="29" t="s">
        <v>44</v>
      </c>
      <c r="C5" s="29"/>
      <c r="D5" s="29"/>
      <c r="E5" s="29"/>
      <c r="G5" s="1" t="s">
        <v>45</v>
      </c>
      <c r="H5" s="1" t="n">
        <v>386</v>
      </c>
    </row>
    <row r="6" s="11" customFormat="true" ht="18" hidden="false" customHeight="true" outlineLevel="0" collapsed="false">
      <c r="B6" s="30" t="s">
        <v>27</v>
      </c>
      <c r="C6" s="30"/>
      <c r="D6" s="30"/>
      <c r="E6" s="30"/>
    </row>
    <row r="7" s="11" customFormat="true" ht="18" hidden="false" customHeight="true" outlineLevel="0" collapsed="false">
      <c r="B7" s="31" t="s">
        <v>46</v>
      </c>
      <c r="C7" s="31"/>
      <c r="D7" s="31" t="s">
        <v>47</v>
      </c>
      <c r="E7" s="31"/>
    </row>
    <row r="8" s="11" customFormat="true" ht="18" hidden="false" customHeight="true" outlineLevel="0" collapsed="false">
      <c r="B8" s="32" t="s">
        <v>48</v>
      </c>
      <c r="C8" s="33" t="n">
        <f aca="false">SUM(H5*6%)</f>
        <v>23.16</v>
      </c>
      <c r="D8" s="32" t="s">
        <v>48</v>
      </c>
      <c r="E8" s="33" t="n">
        <f aca="false">SUM(H5*6%)</f>
        <v>23.16</v>
      </c>
    </row>
    <row r="9" s="11" customFormat="true" ht="18" hidden="false" customHeight="true" outlineLevel="0" collapsed="false">
      <c r="B9" s="32" t="s">
        <v>49</v>
      </c>
      <c r="C9" s="33" t="n">
        <f aca="false">SUM(H5*4%)</f>
        <v>15.44</v>
      </c>
      <c r="D9" s="32" t="s">
        <v>49</v>
      </c>
      <c r="E9" s="33" t="n">
        <f aca="false">SUM(H5*4%)</f>
        <v>15.44</v>
      </c>
    </row>
    <row r="10" s="11" customFormat="true" ht="18" hidden="false" customHeight="true" outlineLevel="0" collapsed="false">
      <c r="B10" s="32" t="s">
        <v>50</v>
      </c>
      <c r="C10" s="33" t="n">
        <f aca="false">SUM(C8+C9)*40%</f>
        <v>15.44</v>
      </c>
      <c r="D10" s="32"/>
      <c r="E10" s="34"/>
    </row>
    <row r="11" s="4" customFormat="true" ht="18" hidden="false" customHeight="true" outlineLevel="0" collapsed="false">
      <c r="B11" s="35" t="s">
        <v>51</v>
      </c>
      <c r="C11" s="36" t="n">
        <f aca="false">SUM(C8:C10)</f>
        <v>54.04</v>
      </c>
      <c r="D11" s="35" t="s">
        <v>51</v>
      </c>
      <c r="E11" s="35" t="n">
        <f aca="false">SUM(E8:E10)</f>
        <v>38.6</v>
      </c>
    </row>
    <row r="12" s="11" customFormat="true" ht="18" hidden="false" customHeight="true" outlineLevel="0" collapsed="false">
      <c r="B12" s="37" t="s">
        <v>28</v>
      </c>
      <c r="C12" s="37"/>
      <c r="D12" s="37"/>
      <c r="E12" s="37"/>
    </row>
    <row r="13" s="11" customFormat="true" ht="18" hidden="false" customHeight="true" outlineLevel="0" collapsed="false">
      <c r="B13" s="31" t="s">
        <v>46</v>
      </c>
      <c r="C13" s="31"/>
      <c r="D13" s="31" t="s">
        <v>47</v>
      </c>
      <c r="E13" s="31"/>
    </row>
    <row r="14" s="11" customFormat="true" ht="18" hidden="false" customHeight="true" outlineLevel="0" collapsed="false">
      <c r="B14" s="32" t="s">
        <v>48</v>
      </c>
      <c r="C14" s="33" t="n">
        <f aca="false">SUM(H5*10%)</f>
        <v>38.6</v>
      </c>
      <c r="D14" s="32" t="s">
        <v>48</v>
      </c>
      <c r="E14" s="33" t="n">
        <f aca="false">SUM(H5*10%)</f>
        <v>38.6</v>
      </c>
    </row>
    <row r="15" s="11" customFormat="true" ht="18" hidden="false" customHeight="true" outlineLevel="0" collapsed="false">
      <c r="B15" s="32" t="s">
        <v>49</v>
      </c>
      <c r="C15" s="33" t="n">
        <f aca="false">SUM(H5*6%)</f>
        <v>23.16</v>
      </c>
      <c r="D15" s="38" t="s">
        <v>49</v>
      </c>
      <c r="E15" s="39" t="n">
        <f aca="false">SUM(H5*6%)</f>
        <v>23.16</v>
      </c>
    </row>
    <row r="16" s="11" customFormat="true" ht="18" hidden="false" customHeight="true" outlineLevel="0" collapsed="false">
      <c r="B16" s="32" t="s">
        <v>50</v>
      </c>
      <c r="C16" s="33" t="n">
        <f aca="false">SUM(C14+C15)*40%</f>
        <v>24.704</v>
      </c>
      <c r="D16" s="40"/>
      <c r="E16" s="34"/>
    </row>
    <row r="17" s="11" customFormat="true" ht="18" hidden="false" customHeight="true" outlineLevel="0" collapsed="false">
      <c r="B17" s="35" t="s">
        <v>51</v>
      </c>
      <c r="C17" s="36" t="n">
        <f aca="false">SUM(C14:C16)</f>
        <v>86.464</v>
      </c>
      <c r="D17" s="35" t="s">
        <v>51</v>
      </c>
      <c r="E17" s="35" t="n">
        <f aca="false">SUM(E14:E16)</f>
        <v>61.76</v>
      </c>
    </row>
    <row r="18" s="11" customFormat="true" ht="18" hidden="false" customHeight="true" outlineLevel="0" collapsed="false">
      <c r="B18" s="37" t="s">
        <v>52</v>
      </c>
      <c r="C18" s="37"/>
      <c r="D18" s="37"/>
      <c r="E18" s="37"/>
    </row>
    <row r="19" s="11" customFormat="true" ht="18" hidden="false" customHeight="true" outlineLevel="0" collapsed="false">
      <c r="B19" s="31" t="s">
        <v>46</v>
      </c>
      <c r="C19" s="31"/>
      <c r="D19" s="31" t="s">
        <v>47</v>
      </c>
      <c r="E19" s="31"/>
    </row>
    <row r="20" s="11" customFormat="true" ht="18" hidden="false" customHeight="true" outlineLevel="0" collapsed="false">
      <c r="B20" s="32" t="s">
        <v>48</v>
      </c>
      <c r="C20" s="33" t="n">
        <f aca="false">SUM(H5*20%)</f>
        <v>77.2</v>
      </c>
      <c r="D20" s="32" t="s">
        <v>48</v>
      </c>
      <c r="E20" s="33" t="n">
        <f aca="false">SUM(H5*20%)</f>
        <v>77.2</v>
      </c>
    </row>
    <row r="21" s="11" customFormat="true" ht="18" hidden="false" customHeight="true" outlineLevel="0" collapsed="false">
      <c r="B21" s="32" t="s">
        <v>49</v>
      </c>
      <c r="C21" s="33" t="n">
        <f aca="false">SUM(H5*8%)</f>
        <v>30.88</v>
      </c>
      <c r="D21" s="32" t="s">
        <v>49</v>
      </c>
      <c r="E21" s="33" t="n">
        <f aca="false">SUM(H5*8%)</f>
        <v>30.88</v>
      </c>
    </row>
    <row r="22" s="11" customFormat="true" ht="18" hidden="false" customHeight="true" outlineLevel="0" collapsed="false">
      <c r="B22" s="32" t="s">
        <v>50</v>
      </c>
      <c r="C22" s="33" t="n">
        <f aca="false">SUM(C20+C21)*40%</f>
        <v>43.232</v>
      </c>
      <c r="D22" s="40"/>
      <c r="E22" s="34"/>
    </row>
    <row r="23" s="11" customFormat="true" ht="18" hidden="false" customHeight="true" outlineLevel="0" collapsed="false">
      <c r="B23" s="35" t="s">
        <v>51</v>
      </c>
      <c r="C23" s="36" t="n">
        <f aca="false">SUM(C20:C22)</f>
        <v>151.312</v>
      </c>
      <c r="D23" s="35" t="s">
        <v>51</v>
      </c>
      <c r="E23" s="36" t="n">
        <f aca="false">SUM(E20:E22)</f>
        <v>108.08</v>
      </c>
    </row>
    <row r="24" s="11" customFormat="true" ht="18" hidden="false" customHeight="true" outlineLevel="0" collapsed="false">
      <c r="B24" s="41"/>
      <c r="C24" s="42"/>
      <c r="D24" s="41"/>
      <c r="E24" s="42"/>
      <c r="F24" s="43"/>
    </row>
    <row r="25" s="11" customFormat="true" ht="18" hidden="false" customHeight="true" outlineLevel="0" collapsed="false">
      <c r="B25" s="41"/>
      <c r="C25" s="42"/>
      <c r="D25" s="41"/>
      <c r="E25" s="42"/>
      <c r="F25" s="43"/>
    </row>
    <row r="26" s="11" customFormat="true" ht="30.75" hidden="false" customHeight="true" outlineLevel="0" collapsed="false">
      <c r="B26" s="44" t="s">
        <v>53</v>
      </c>
      <c r="C26" s="44"/>
      <c r="D26" s="44"/>
      <c r="E26" s="44"/>
      <c r="F26" s="43"/>
    </row>
    <row r="27" s="11" customFormat="true" ht="18" hidden="false" customHeight="true" outlineLevel="0" collapsed="false">
      <c r="B27" s="44" t="s">
        <v>54</v>
      </c>
      <c r="C27" s="44"/>
      <c r="D27" s="44"/>
      <c r="E27" s="44"/>
      <c r="F27" s="43"/>
    </row>
    <row r="28" s="11" customFormat="true" ht="18" hidden="false" customHeight="true" outlineLevel="0" collapsed="false">
      <c r="B28" s="41"/>
      <c r="C28" s="42"/>
      <c r="D28" s="41"/>
      <c r="E28" s="42"/>
      <c r="F28" s="43"/>
    </row>
    <row r="29" s="11" customFormat="true" ht="18" hidden="false" customHeight="true" outlineLevel="0" collapsed="false">
      <c r="B29" s="41"/>
      <c r="C29" s="42"/>
      <c r="D29" s="41"/>
      <c r="E29" s="42"/>
      <c r="F29" s="43"/>
    </row>
    <row r="30" s="11" customFormat="true" ht="18" hidden="false" customHeight="true" outlineLevel="0" collapsed="false">
      <c r="B30" s="41"/>
      <c r="C30" s="42"/>
      <c r="D30" s="41"/>
      <c r="E30" s="42"/>
      <c r="F30" s="43"/>
    </row>
    <row r="31" s="11" customFormat="true" ht="18" hidden="false" customHeight="true" outlineLevel="0" collapsed="false">
      <c r="B31" s="41"/>
      <c r="C31" s="42"/>
      <c r="D31" s="41"/>
      <c r="E31" s="42"/>
      <c r="F31" s="43"/>
    </row>
    <row r="32" s="11" customFormat="true" ht="18" hidden="false" customHeight="true" outlineLevel="0" collapsed="false">
      <c r="B32" s="41"/>
      <c r="C32" s="42"/>
      <c r="D32" s="41"/>
      <c r="E32" s="42"/>
      <c r="F32" s="43"/>
    </row>
    <row r="33" s="11" customFormat="true" ht="18" hidden="false" customHeight="true" outlineLevel="0" collapsed="false">
      <c r="B33" s="41"/>
      <c r="C33" s="42"/>
      <c r="D33" s="41"/>
      <c r="E33" s="42"/>
      <c r="F33" s="43"/>
    </row>
    <row r="34" s="11" customFormat="true" ht="18" hidden="false" customHeight="true" outlineLevel="0" collapsed="false">
      <c r="B34" s="41"/>
      <c r="C34" s="42"/>
      <c r="D34" s="41"/>
      <c r="E34" s="42"/>
      <c r="F34" s="43"/>
    </row>
    <row r="35" s="11" customFormat="true" ht="18" hidden="false" customHeight="true" outlineLevel="0" collapsed="false">
      <c r="B35" s="41"/>
      <c r="C35" s="42"/>
      <c r="D35" s="41"/>
      <c r="E35" s="42"/>
      <c r="F35" s="43"/>
    </row>
    <row r="36" s="11" customFormat="true" ht="18" hidden="false" customHeight="true" outlineLevel="0" collapsed="false">
      <c r="B36" s="41"/>
      <c r="C36" s="42"/>
      <c r="D36" s="41"/>
      <c r="E36" s="42"/>
      <c r="F36" s="43"/>
    </row>
    <row r="37" s="11" customFormat="true" ht="18" hidden="false" customHeight="true" outlineLevel="0" collapsed="false">
      <c r="B37" s="41"/>
      <c r="C37" s="42"/>
      <c r="D37" s="41"/>
      <c r="E37" s="42"/>
      <c r="F37" s="43"/>
    </row>
    <row r="38" s="11" customFormat="true" ht="18" hidden="false" customHeight="true" outlineLevel="0" collapsed="false">
      <c r="B38" s="41"/>
      <c r="C38" s="42"/>
      <c r="D38" s="41"/>
      <c r="E38" s="42"/>
      <c r="F38" s="43"/>
    </row>
    <row r="39" s="11" customFormat="true" ht="18" hidden="false" customHeight="true" outlineLevel="0" collapsed="false">
      <c r="B39" s="41"/>
      <c r="C39" s="42"/>
      <c r="D39" s="41"/>
      <c r="E39" s="42"/>
      <c r="F39" s="43"/>
    </row>
    <row r="40" s="11" customFormat="true" ht="18" hidden="false" customHeight="true" outlineLevel="0" collapsed="false">
      <c r="B40" s="41"/>
      <c r="C40" s="42"/>
      <c r="D40" s="41"/>
      <c r="E40" s="42"/>
      <c r="F40" s="43"/>
    </row>
    <row r="41" s="11" customFormat="true" ht="18" hidden="false" customHeight="true" outlineLevel="0" collapsed="false">
      <c r="B41" s="41"/>
      <c r="C41" s="42"/>
      <c r="D41" s="41"/>
      <c r="E41" s="42"/>
      <c r="F41" s="43"/>
    </row>
    <row r="42" s="11" customFormat="true" ht="18" hidden="false" customHeight="true" outlineLevel="0" collapsed="false">
      <c r="B42" s="41"/>
      <c r="C42" s="42"/>
      <c r="D42" s="41"/>
      <c r="E42" s="42"/>
      <c r="F42" s="43"/>
    </row>
    <row r="43" s="11" customFormat="true" ht="18" hidden="false" customHeight="true" outlineLevel="0" collapsed="false">
      <c r="B43" s="41"/>
      <c r="C43" s="42"/>
      <c r="D43" s="41"/>
      <c r="E43" s="42"/>
      <c r="F43" s="43"/>
    </row>
    <row r="44" s="4" customFormat="true" ht="18" hidden="false" customHeight="true" outlineLevel="0" collapsed="false">
      <c r="B44" s="24"/>
      <c r="C44" s="24"/>
      <c r="D44" s="24"/>
      <c r="E44" s="24"/>
      <c r="F44" s="45"/>
    </row>
    <row r="45" s="4" customFormat="true" ht="12.75" hidden="false" customHeight="true" outlineLevel="0" collapsed="false">
      <c r="B45" s="25"/>
      <c r="C45" s="26"/>
      <c r="D45" s="26"/>
      <c r="E45" s="27"/>
      <c r="F45" s="45"/>
    </row>
    <row r="46" s="4" customFormat="true" ht="18" hidden="false" customHeight="true" outlineLevel="0" collapsed="false">
      <c r="B46" s="28" t="s">
        <v>0</v>
      </c>
      <c r="C46" s="28"/>
      <c r="D46" s="28"/>
      <c r="E46" s="28"/>
      <c r="F46" s="45"/>
    </row>
    <row r="47" s="4" customFormat="true" ht="18" hidden="false" customHeight="true" outlineLevel="0" collapsed="false">
      <c r="B47" s="29" t="s">
        <v>44</v>
      </c>
      <c r="C47" s="29"/>
      <c r="D47" s="29"/>
      <c r="E47" s="29"/>
      <c r="F47" s="45"/>
    </row>
    <row r="48" s="4" customFormat="true" ht="18" hidden="false" customHeight="true" outlineLevel="0" collapsed="false">
      <c r="B48" s="37" t="s">
        <v>55</v>
      </c>
      <c r="C48" s="37"/>
      <c r="D48" s="37"/>
      <c r="E48" s="37"/>
    </row>
    <row r="49" s="4" customFormat="true" ht="18" hidden="false" customHeight="true" outlineLevel="0" collapsed="false">
      <c r="B49" s="31" t="s">
        <v>46</v>
      </c>
      <c r="C49" s="31"/>
      <c r="D49" s="31" t="s">
        <v>47</v>
      </c>
      <c r="E49" s="31"/>
    </row>
    <row r="50" s="4" customFormat="true" ht="18" hidden="false" customHeight="true" outlineLevel="0" collapsed="false">
      <c r="B50" s="32" t="s">
        <v>48</v>
      </c>
      <c r="C50" s="33" t="n">
        <f aca="false">SUM(H5*30%)</f>
        <v>115.8</v>
      </c>
      <c r="D50" s="32" t="s">
        <v>48</v>
      </c>
      <c r="E50" s="33" t="n">
        <f aca="false">SUM(H5*30%)</f>
        <v>115.8</v>
      </c>
    </row>
    <row r="51" s="4" customFormat="true" ht="18" hidden="false" customHeight="true" outlineLevel="0" collapsed="false">
      <c r="B51" s="32" t="s">
        <v>49</v>
      </c>
      <c r="C51" s="33" t="n">
        <f aca="false">SUM(H5*8%)</f>
        <v>30.88</v>
      </c>
      <c r="D51" s="32" t="s">
        <v>49</v>
      </c>
      <c r="E51" s="33" t="n">
        <f aca="false">SUM(H5*8%)</f>
        <v>30.88</v>
      </c>
    </row>
    <row r="52" s="4" customFormat="true" ht="18" hidden="false" customHeight="true" outlineLevel="0" collapsed="false">
      <c r="B52" s="32" t="s">
        <v>50</v>
      </c>
      <c r="C52" s="33" t="n">
        <f aca="false">SUM(C50+C51)*60%</f>
        <v>88.008</v>
      </c>
      <c r="D52" s="40"/>
      <c r="E52" s="34"/>
    </row>
    <row r="53" s="4" customFormat="true" ht="18" hidden="false" customHeight="true" outlineLevel="0" collapsed="false">
      <c r="B53" s="35" t="s">
        <v>51</v>
      </c>
      <c r="C53" s="46" t="n">
        <f aca="false">SUM(C50:C52)</f>
        <v>234.688</v>
      </c>
      <c r="D53" s="35" t="s">
        <v>51</v>
      </c>
      <c r="E53" s="36" t="n">
        <f aca="false">SUM(E50:E52)</f>
        <v>146.68</v>
      </c>
    </row>
    <row r="54" s="4" customFormat="true" ht="18" hidden="false" customHeight="true" outlineLevel="0" collapsed="false">
      <c r="B54" s="37" t="s">
        <v>56</v>
      </c>
      <c r="C54" s="37"/>
      <c r="D54" s="37"/>
      <c r="E54" s="37"/>
    </row>
    <row r="55" s="4" customFormat="true" ht="18" hidden="false" customHeight="true" outlineLevel="0" collapsed="false">
      <c r="B55" s="31" t="s">
        <v>46</v>
      </c>
      <c r="C55" s="31"/>
      <c r="D55" s="31" t="s">
        <v>47</v>
      </c>
      <c r="E55" s="31"/>
    </row>
    <row r="56" s="4" customFormat="true" ht="18" hidden="false" customHeight="true" outlineLevel="0" collapsed="false">
      <c r="B56" s="32" t="s">
        <v>48</v>
      </c>
      <c r="C56" s="33" t="n">
        <f aca="false">SUM(H5*45%)</f>
        <v>173.7</v>
      </c>
      <c r="D56" s="32" t="s">
        <v>48</v>
      </c>
      <c r="E56" s="33" t="n">
        <f aca="false">SUM(H5*45%)</f>
        <v>173.7</v>
      </c>
    </row>
    <row r="57" s="4" customFormat="true" ht="18" hidden="false" customHeight="true" outlineLevel="0" collapsed="false">
      <c r="B57" s="32" t="s">
        <v>49</v>
      </c>
      <c r="C57" s="33" t="n">
        <f aca="false">SUM(H5*12%)</f>
        <v>46.32</v>
      </c>
      <c r="D57" s="32" t="s">
        <v>49</v>
      </c>
      <c r="E57" s="33" t="n">
        <f aca="false">SUM(H5*12%)</f>
        <v>46.32</v>
      </c>
    </row>
    <row r="58" s="4" customFormat="true" ht="18" hidden="false" customHeight="true" outlineLevel="0" collapsed="false">
      <c r="B58" s="32" t="s">
        <v>50</v>
      </c>
      <c r="C58" s="33" t="n">
        <f aca="false">SUM(C56+C57)*60%</f>
        <v>132.012</v>
      </c>
      <c r="D58" s="40"/>
      <c r="E58" s="34"/>
    </row>
    <row r="59" s="4" customFormat="true" ht="18" hidden="false" customHeight="true" outlineLevel="0" collapsed="false">
      <c r="B59" s="35" t="s">
        <v>51</v>
      </c>
      <c r="C59" s="46" t="n">
        <f aca="false">SUM(C56:C58)</f>
        <v>352.032</v>
      </c>
      <c r="D59" s="35" t="s">
        <v>51</v>
      </c>
      <c r="E59" s="36" t="n">
        <f aca="false">SUM(E56:E58)</f>
        <v>220.02</v>
      </c>
    </row>
    <row r="60" s="4" customFormat="true" ht="18" hidden="false" customHeight="true" outlineLevel="0" collapsed="false">
      <c r="B60" s="37" t="s">
        <v>57</v>
      </c>
      <c r="C60" s="37"/>
      <c r="D60" s="37"/>
      <c r="E60" s="37"/>
    </row>
    <row r="61" s="4" customFormat="true" ht="18" hidden="false" customHeight="true" outlineLevel="0" collapsed="false">
      <c r="B61" s="31" t="s">
        <v>46</v>
      </c>
      <c r="C61" s="31"/>
      <c r="D61" s="31" t="s">
        <v>47</v>
      </c>
      <c r="E61" s="31"/>
    </row>
    <row r="62" s="4" customFormat="true" ht="18" hidden="false" customHeight="true" outlineLevel="0" collapsed="false">
      <c r="B62" s="32" t="s">
        <v>48</v>
      </c>
      <c r="C62" s="33" t="n">
        <f aca="false">SUM(H5*60%)</f>
        <v>231.6</v>
      </c>
      <c r="D62" s="32" t="s">
        <v>48</v>
      </c>
      <c r="E62" s="33" t="n">
        <f aca="false">SUM(H5*60%)</f>
        <v>231.6</v>
      </c>
    </row>
    <row r="63" s="4" customFormat="true" ht="18" hidden="false" customHeight="true" outlineLevel="0" collapsed="false">
      <c r="B63" s="32" t="s">
        <v>49</v>
      </c>
      <c r="C63" s="33" t="n">
        <f aca="false">SUM(H5*40%)</f>
        <v>154.4</v>
      </c>
      <c r="D63" s="32" t="s">
        <v>49</v>
      </c>
      <c r="E63" s="33" t="n">
        <f aca="false">SUM(H5*40%)</f>
        <v>154.4</v>
      </c>
    </row>
    <row r="64" s="4" customFormat="true" ht="18" hidden="false" customHeight="true" outlineLevel="0" collapsed="false">
      <c r="B64" s="32" t="s">
        <v>50</v>
      </c>
      <c r="C64" s="33" t="n">
        <f aca="false">SUM(C62+C63)*60%</f>
        <v>231.6</v>
      </c>
      <c r="D64" s="40"/>
      <c r="E64" s="34"/>
    </row>
    <row r="65" s="4" customFormat="true" ht="18" hidden="false" customHeight="true" outlineLevel="0" collapsed="false">
      <c r="B65" s="35" t="s">
        <v>51</v>
      </c>
      <c r="C65" s="46" t="n">
        <f aca="false">SUM(C62:C64)</f>
        <v>617.6</v>
      </c>
      <c r="D65" s="35" t="s">
        <v>51</v>
      </c>
      <c r="E65" s="36" t="n">
        <f aca="false">SUM(E62:E64)</f>
        <v>386</v>
      </c>
    </row>
    <row r="66" s="4" customFormat="true" ht="18" hidden="false" customHeight="true" outlineLevel="0" collapsed="false">
      <c r="B66" s="37" t="s">
        <v>58</v>
      </c>
      <c r="C66" s="37"/>
      <c r="D66" s="37"/>
      <c r="E66" s="37"/>
      <c r="J66" s="47"/>
    </row>
    <row r="67" s="4" customFormat="true" ht="18" hidden="false" customHeight="true" outlineLevel="0" collapsed="false">
      <c r="B67" s="31" t="s">
        <v>46</v>
      </c>
      <c r="C67" s="31"/>
      <c r="D67" s="31" t="s">
        <v>47</v>
      </c>
      <c r="E67" s="31"/>
    </row>
    <row r="68" s="4" customFormat="true" ht="18" hidden="false" customHeight="true" outlineLevel="0" collapsed="false">
      <c r="B68" s="32" t="s">
        <v>48</v>
      </c>
      <c r="C68" s="33" t="n">
        <f aca="false">($C$62*25%)+$C$62</f>
        <v>289.5</v>
      </c>
      <c r="D68" s="32" t="s">
        <v>48</v>
      </c>
      <c r="E68" s="33" t="n">
        <f aca="false">($E$62*25%)+$E$62</f>
        <v>289.5</v>
      </c>
    </row>
    <row r="69" s="4" customFormat="true" ht="18" hidden="false" customHeight="true" outlineLevel="0" collapsed="false">
      <c r="B69" s="32" t="s">
        <v>49</v>
      </c>
      <c r="C69" s="33" t="n">
        <f aca="false">($C$63*25%)+$C$63</f>
        <v>193</v>
      </c>
      <c r="D69" s="32" t="s">
        <v>49</v>
      </c>
      <c r="E69" s="33" t="n">
        <f aca="false">($E$63*25%)+$E$63</f>
        <v>193</v>
      </c>
    </row>
    <row r="70" s="4" customFormat="true" ht="18" hidden="false" customHeight="true" outlineLevel="0" collapsed="false">
      <c r="B70" s="32" t="s">
        <v>50</v>
      </c>
      <c r="C70" s="33" t="n">
        <f aca="false">($C$64*25%)+$C$64</f>
        <v>289.5</v>
      </c>
      <c r="D70" s="40"/>
      <c r="E70" s="34"/>
      <c r="I70" s="47"/>
    </row>
    <row r="71" s="4" customFormat="true" ht="18" hidden="false" customHeight="true" outlineLevel="0" collapsed="false">
      <c r="B71" s="35" t="s">
        <v>51</v>
      </c>
      <c r="C71" s="46" t="n">
        <f aca="false">SUM(C68:C70)</f>
        <v>772</v>
      </c>
      <c r="D71" s="35" t="s">
        <v>51</v>
      </c>
      <c r="E71" s="36" t="n">
        <f aca="false">SUM(E68:E70)</f>
        <v>482.5</v>
      </c>
    </row>
    <row r="72" s="4" customFormat="true" ht="18" hidden="false" customHeight="true" outlineLevel="0" collapsed="false">
      <c r="B72" s="37" t="s">
        <v>59</v>
      </c>
      <c r="C72" s="37"/>
      <c r="D72" s="37"/>
      <c r="E72" s="37"/>
    </row>
    <row r="73" s="4" customFormat="true" ht="18" hidden="false" customHeight="true" outlineLevel="0" collapsed="false">
      <c r="B73" s="31" t="s">
        <v>46</v>
      </c>
      <c r="C73" s="31"/>
      <c r="D73" s="31" t="s">
        <v>47</v>
      </c>
      <c r="E73" s="31"/>
    </row>
    <row r="74" s="4" customFormat="true" ht="18" hidden="false" customHeight="true" outlineLevel="0" collapsed="false">
      <c r="B74" s="32" t="s">
        <v>48</v>
      </c>
      <c r="C74" s="33" t="n">
        <f aca="false">($C$62*50%)+$C$62</f>
        <v>347.4</v>
      </c>
      <c r="D74" s="32" t="s">
        <v>48</v>
      </c>
      <c r="E74" s="33" t="n">
        <f aca="false">($E$62*50%)+$E$62</f>
        <v>347.4</v>
      </c>
    </row>
    <row r="75" s="4" customFormat="true" ht="18" hidden="false" customHeight="true" outlineLevel="0" collapsed="false">
      <c r="B75" s="32" t="s">
        <v>49</v>
      </c>
      <c r="C75" s="33" t="n">
        <f aca="false">($C$63*50%)+$C$63</f>
        <v>231.6</v>
      </c>
      <c r="D75" s="32" t="s">
        <v>49</v>
      </c>
      <c r="E75" s="33" t="n">
        <f aca="false">($E$63*50%)+$E$63</f>
        <v>231.6</v>
      </c>
    </row>
    <row r="76" s="4" customFormat="true" ht="18" hidden="false" customHeight="true" outlineLevel="0" collapsed="false">
      <c r="B76" s="32" t="s">
        <v>50</v>
      </c>
      <c r="C76" s="33" t="n">
        <f aca="false">($C$64*50%)+$C$64</f>
        <v>347.4</v>
      </c>
      <c r="D76" s="40"/>
      <c r="E76" s="34"/>
    </row>
    <row r="77" s="4" customFormat="true" ht="18" hidden="false" customHeight="true" outlineLevel="0" collapsed="false">
      <c r="B77" s="35" t="s">
        <v>51</v>
      </c>
      <c r="C77" s="46" t="n">
        <f aca="false">SUM(C74:C76)</f>
        <v>926.4</v>
      </c>
      <c r="D77" s="35" t="s">
        <v>51</v>
      </c>
      <c r="E77" s="36" t="n">
        <f aca="false">SUM(E74:E76)</f>
        <v>579</v>
      </c>
    </row>
    <row r="78" s="4" customFormat="true" ht="18" hidden="false" customHeight="true" outlineLevel="0" collapsed="false">
      <c r="B78" s="37" t="s">
        <v>60</v>
      </c>
      <c r="C78" s="37"/>
      <c r="D78" s="37"/>
      <c r="E78" s="37"/>
    </row>
    <row r="79" s="4" customFormat="true" ht="18" hidden="false" customHeight="true" outlineLevel="0" collapsed="false">
      <c r="B79" s="31" t="s">
        <v>46</v>
      </c>
      <c r="C79" s="31"/>
      <c r="D79" s="31" t="s">
        <v>47</v>
      </c>
      <c r="E79" s="31"/>
    </row>
    <row r="80" s="4" customFormat="true" ht="18" hidden="false" customHeight="true" outlineLevel="0" collapsed="false">
      <c r="B80" s="32" t="s">
        <v>48</v>
      </c>
      <c r="C80" s="33" t="n">
        <f aca="false">($C$62*75%)+$C$62</f>
        <v>405.3</v>
      </c>
      <c r="D80" s="32" t="s">
        <v>48</v>
      </c>
      <c r="E80" s="33" t="n">
        <f aca="false">($E$62*75%)+$E$62</f>
        <v>405.3</v>
      </c>
    </row>
    <row r="81" s="4" customFormat="true" ht="18" hidden="false" customHeight="true" outlineLevel="0" collapsed="false">
      <c r="B81" s="32" t="s">
        <v>49</v>
      </c>
      <c r="C81" s="33" t="n">
        <f aca="false">($C$63*75%)+$C$63</f>
        <v>270.2</v>
      </c>
      <c r="D81" s="32" t="s">
        <v>49</v>
      </c>
      <c r="E81" s="33" t="n">
        <f aca="false">($E$63*75%)+$E$63</f>
        <v>270.2</v>
      </c>
    </row>
    <row r="82" s="4" customFormat="true" ht="18" hidden="false" customHeight="true" outlineLevel="0" collapsed="false">
      <c r="B82" s="32" t="s">
        <v>50</v>
      </c>
      <c r="C82" s="33" t="n">
        <f aca="false">($C$64*75%)+$C$64</f>
        <v>405.3</v>
      </c>
      <c r="D82" s="40"/>
      <c r="E82" s="34"/>
    </row>
    <row r="83" s="4" customFormat="true" ht="18" hidden="false" customHeight="true" outlineLevel="0" collapsed="false">
      <c r="B83" s="35" t="s">
        <v>51</v>
      </c>
      <c r="C83" s="46" t="n">
        <f aca="false">SUM(C80:C82)</f>
        <v>1080.8</v>
      </c>
      <c r="D83" s="35" t="s">
        <v>51</v>
      </c>
      <c r="E83" s="46" t="n">
        <f aca="false">SUM(E80:E82)</f>
        <v>675.5</v>
      </c>
    </row>
    <row r="84" s="4" customFormat="true" ht="26.25" hidden="false" customHeight="true" outlineLevel="0" collapsed="false">
      <c r="B84" s="44" t="s">
        <v>53</v>
      </c>
      <c r="C84" s="44"/>
      <c r="D84" s="44"/>
      <c r="E84" s="44"/>
    </row>
    <row r="85" s="4" customFormat="true" ht="18" hidden="false" customHeight="true" outlineLevel="0" collapsed="false">
      <c r="B85" s="44" t="s">
        <v>54</v>
      </c>
      <c r="C85" s="44"/>
      <c r="D85" s="44"/>
      <c r="E85" s="44"/>
    </row>
    <row r="86" s="4" customFormat="true" ht="18" hidden="false" customHeight="true" outlineLevel="0" collapsed="false">
      <c r="B86" s="48"/>
      <c r="C86" s="48"/>
      <c r="D86" s="48"/>
      <c r="E86" s="48"/>
    </row>
    <row r="87" s="4" customFormat="true" ht="22.5" hidden="false" customHeight="true" outlineLevel="0" collapsed="false">
      <c r="B87" s="49"/>
      <c r="C87" s="49"/>
      <c r="D87" s="49"/>
      <c r="E87" s="50"/>
    </row>
    <row r="88" s="4" customFormat="true" ht="22.5" hidden="false" customHeight="true" outlineLevel="0" collapsed="false">
      <c r="B88" s="49"/>
      <c r="C88" s="49"/>
      <c r="D88" s="49"/>
      <c r="E88" s="50"/>
    </row>
    <row r="89" s="4" customFormat="true" ht="22.5" hidden="false" customHeight="true" outlineLevel="0" collapsed="false">
      <c r="B89" s="49"/>
      <c r="C89" s="49"/>
      <c r="D89" s="49"/>
      <c r="E89" s="50"/>
    </row>
    <row r="90" s="4" customFormat="true" ht="18" hidden="false" customHeight="true" outlineLevel="0" collapsed="false">
      <c r="B90" s="24"/>
      <c r="C90" s="24"/>
      <c r="D90" s="24"/>
      <c r="E90" s="24"/>
    </row>
    <row r="91" s="4" customFormat="true" ht="18" hidden="false" customHeight="true" outlineLevel="0" collapsed="false">
      <c r="B91" s="25"/>
      <c r="C91" s="26"/>
      <c r="D91" s="26"/>
      <c r="E91" s="27"/>
    </row>
    <row r="92" s="4" customFormat="true" ht="18" hidden="false" customHeight="true" outlineLevel="0" collapsed="false">
      <c r="B92" s="28" t="s">
        <v>0</v>
      </c>
      <c r="C92" s="28"/>
      <c r="D92" s="28"/>
      <c r="E92" s="28"/>
    </row>
    <row r="93" s="4" customFormat="true" ht="18" hidden="false" customHeight="true" outlineLevel="0" collapsed="false">
      <c r="B93" s="29" t="s">
        <v>44</v>
      </c>
      <c r="C93" s="29"/>
      <c r="D93" s="29"/>
      <c r="E93" s="29"/>
    </row>
    <row r="94" s="4" customFormat="true" ht="18" hidden="false" customHeight="true" outlineLevel="0" collapsed="false">
      <c r="B94" s="37" t="s">
        <v>61</v>
      </c>
      <c r="C94" s="37"/>
      <c r="D94" s="37"/>
      <c r="E94" s="37"/>
    </row>
    <row r="95" s="4" customFormat="true" ht="18" hidden="false" customHeight="true" outlineLevel="0" collapsed="false">
      <c r="B95" s="31" t="s">
        <v>46</v>
      </c>
      <c r="C95" s="31"/>
      <c r="D95" s="31" t="s">
        <v>47</v>
      </c>
      <c r="E95" s="31"/>
    </row>
    <row r="96" s="4" customFormat="true" ht="18" hidden="false" customHeight="true" outlineLevel="0" collapsed="false">
      <c r="B96" s="32" t="s">
        <v>48</v>
      </c>
      <c r="C96" s="33" t="n">
        <f aca="false">SUM(H5*100%)</f>
        <v>386</v>
      </c>
      <c r="D96" s="32" t="s">
        <v>48</v>
      </c>
      <c r="E96" s="33" t="n">
        <f aca="false">SUM(H5*100%)</f>
        <v>386</v>
      </c>
    </row>
    <row r="97" s="4" customFormat="true" ht="18" hidden="false" customHeight="true" outlineLevel="0" collapsed="false">
      <c r="B97" s="32" t="s">
        <v>49</v>
      </c>
      <c r="C97" s="33" t="n">
        <f aca="false">SUM(H5*12%)</f>
        <v>46.32</v>
      </c>
      <c r="D97" s="32" t="s">
        <v>49</v>
      </c>
      <c r="E97" s="33" t="n">
        <f aca="false">SUM(H5*12%)</f>
        <v>46.32</v>
      </c>
    </row>
    <row r="98" s="4" customFormat="true" ht="18" hidden="false" customHeight="true" outlineLevel="0" collapsed="false">
      <c r="B98" s="32" t="s">
        <v>50</v>
      </c>
      <c r="C98" s="33" t="n">
        <f aca="false">SUM(C96+C97)*40%</f>
        <v>172.928</v>
      </c>
      <c r="D98" s="40"/>
      <c r="E98" s="33"/>
    </row>
    <row r="99" s="4" customFormat="true" ht="18" hidden="false" customHeight="true" outlineLevel="0" collapsed="false">
      <c r="B99" s="35" t="s">
        <v>51</v>
      </c>
      <c r="C99" s="46" t="n">
        <f aca="false">SUM(C96:C98)</f>
        <v>605.248</v>
      </c>
      <c r="D99" s="35" t="s">
        <v>51</v>
      </c>
      <c r="E99" s="46" t="n">
        <f aca="false">SUM(E96:E98)</f>
        <v>432.32</v>
      </c>
    </row>
    <row r="100" s="4" customFormat="true" ht="18" hidden="false" customHeight="true" outlineLevel="0" collapsed="false">
      <c r="B100" s="37" t="s">
        <v>62</v>
      </c>
      <c r="C100" s="37"/>
      <c r="D100" s="37"/>
      <c r="E100" s="37"/>
    </row>
    <row r="101" s="4" customFormat="true" ht="18" hidden="false" customHeight="true" outlineLevel="0" collapsed="false">
      <c r="B101" s="31" t="s">
        <v>46</v>
      </c>
      <c r="C101" s="31"/>
      <c r="D101" s="31" t="s">
        <v>47</v>
      </c>
      <c r="E101" s="31"/>
    </row>
    <row r="102" s="4" customFormat="true" ht="18" hidden="false" customHeight="true" outlineLevel="0" collapsed="false">
      <c r="B102" s="32" t="s">
        <v>48</v>
      </c>
      <c r="C102" s="33" t="n">
        <f aca="false">SUM(H5*150%)</f>
        <v>579</v>
      </c>
      <c r="D102" s="32" t="s">
        <v>48</v>
      </c>
      <c r="E102" s="33" t="n">
        <f aca="false">SUM(H5*150%)</f>
        <v>579</v>
      </c>
    </row>
    <row r="103" s="4" customFormat="true" ht="18" hidden="false" customHeight="true" outlineLevel="0" collapsed="false">
      <c r="B103" s="32" t="s">
        <v>49</v>
      </c>
      <c r="C103" s="33" t="n">
        <f aca="false">SUM(H5*18%)</f>
        <v>69.48</v>
      </c>
      <c r="D103" s="32" t="s">
        <v>49</v>
      </c>
      <c r="E103" s="33" t="n">
        <f aca="false">SUM(H5*18%)</f>
        <v>69.48</v>
      </c>
    </row>
    <row r="104" s="4" customFormat="true" ht="18" hidden="false" customHeight="true" outlineLevel="0" collapsed="false">
      <c r="B104" s="32" t="s">
        <v>50</v>
      </c>
      <c r="C104" s="33" t="n">
        <f aca="false">SUM(C102+C103)*40%</f>
        <v>259.392</v>
      </c>
      <c r="D104" s="40"/>
      <c r="E104" s="33"/>
    </row>
    <row r="105" s="4" customFormat="true" ht="18" hidden="false" customHeight="true" outlineLevel="0" collapsed="false">
      <c r="B105" s="35" t="s">
        <v>51</v>
      </c>
      <c r="C105" s="46" t="n">
        <f aca="false">SUM(C102:C104)</f>
        <v>907.872</v>
      </c>
      <c r="D105" s="35" t="s">
        <v>51</v>
      </c>
      <c r="E105" s="46" t="n">
        <f aca="false">SUM(E102:E104)</f>
        <v>648.48</v>
      </c>
    </row>
    <row r="106" s="4" customFormat="true" ht="18" hidden="false" customHeight="true" outlineLevel="0" collapsed="false">
      <c r="B106" s="37" t="s">
        <v>63</v>
      </c>
      <c r="C106" s="37"/>
      <c r="D106" s="37"/>
      <c r="E106" s="37"/>
    </row>
    <row r="107" s="4" customFormat="true" ht="18" hidden="false" customHeight="true" outlineLevel="0" collapsed="false">
      <c r="B107" s="31" t="s">
        <v>46</v>
      </c>
      <c r="C107" s="31"/>
      <c r="D107" s="31" t="s">
        <v>47</v>
      </c>
      <c r="E107" s="31"/>
    </row>
    <row r="108" s="4" customFormat="true" ht="18" hidden="false" customHeight="true" outlineLevel="0" collapsed="false">
      <c r="B108" s="32" t="s">
        <v>48</v>
      </c>
      <c r="C108" s="33" t="n">
        <f aca="false">SUM(H5*200%)</f>
        <v>772</v>
      </c>
      <c r="D108" s="32" t="s">
        <v>48</v>
      </c>
      <c r="E108" s="33" t="n">
        <f aca="false">SUM(H5*200%)</f>
        <v>772</v>
      </c>
    </row>
    <row r="109" s="4" customFormat="true" ht="18" hidden="false" customHeight="true" outlineLevel="0" collapsed="false">
      <c r="B109" s="32" t="s">
        <v>49</v>
      </c>
      <c r="C109" s="33" t="n">
        <f aca="false">SUM(H5*60%)</f>
        <v>231.6</v>
      </c>
      <c r="D109" s="32" t="s">
        <v>49</v>
      </c>
      <c r="E109" s="33" t="n">
        <f aca="false">SUM(H5*60%)</f>
        <v>231.6</v>
      </c>
    </row>
    <row r="110" s="4" customFormat="true" ht="18" hidden="false" customHeight="true" outlineLevel="0" collapsed="false">
      <c r="B110" s="32" t="s">
        <v>50</v>
      </c>
      <c r="C110" s="33" t="n">
        <f aca="false">SUM(C108+C109)*40%</f>
        <v>401.44</v>
      </c>
      <c r="D110" s="40"/>
      <c r="E110" s="33"/>
    </row>
    <row r="111" s="4" customFormat="true" ht="18" hidden="false" customHeight="true" outlineLevel="0" collapsed="false">
      <c r="B111" s="35" t="s">
        <v>51</v>
      </c>
      <c r="C111" s="46" t="n">
        <f aca="false">SUM(C108:C110)</f>
        <v>1405.04</v>
      </c>
      <c r="D111" s="35" t="s">
        <v>51</v>
      </c>
      <c r="E111" s="46" t="n">
        <f aca="false">SUM(E108:E110)</f>
        <v>1003.6</v>
      </c>
    </row>
    <row r="112" s="4" customFormat="true" ht="18" hidden="false" customHeight="true" outlineLevel="0" collapsed="false">
      <c r="B112" s="37" t="s">
        <v>64</v>
      </c>
      <c r="C112" s="37"/>
      <c r="D112" s="37"/>
      <c r="E112" s="37"/>
    </row>
    <row r="113" s="4" customFormat="true" ht="18" hidden="false" customHeight="true" outlineLevel="0" collapsed="false">
      <c r="B113" s="31" t="s">
        <v>46</v>
      </c>
      <c r="C113" s="31"/>
      <c r="D113" s="31" t="s">
        <v>47</v>
      </c>
      <c r="E113" s="31"/>
    </row>
    <row r="114" s="4" customFormat="true" ht="18" hidden="false" customHeight="true" outlineLevel="0" collapsed="false">
      <c r="B114" s="32" t="s">
        <v>48</v>
      </c>
      <c r="C114" s="33" t="n">
        <f aca="false">($C$108*25%)+$C$108</f>
        <v>965</v>
      </c>
      <c r="D114" s="32" t="s">
        <v>48</v>
      </c>
      <c r="E114" s="33" t="n">
        <f aca="false">($E$108*25%)+$E$108</f>
        <v>965</v>
      </c>
    </row>
    <row r="115" s="4" customFormat="true" ht="18" hidden="false" customHeight="true" outlineLevel="0" collapsed="false">
      <c r="B115" s="32" t="s">
        <v>49</v>
      </c>
      <c r="C115" s="33" t="n">
        <f aca="false">($C$109*25%)+$C$109</f>
        <v>289.5</v>
      </c>
      <c r="D115" s="32" t="s">
        <v>49</v>
      </c>
      <c r="E115" s="33" t="n">
        <f aca="false">($E109*25%)+$E109</f>
        <v>289.5</v>
      </c>
    </row>
    <row r="116" s="4" customFormat="true" ht="18" hidden="false" customHeight="true" outlineLevel="0" collapsed="false">
      <c r="B116" s="32" t="s">
        <v>50</v>
      </c>
      <c r="C116" s="33" t="n">
        <f aca="false">($C$110*25%)+$C$110</f>
        <v>501.8</v>
      </c>
      <c r="D116" s="40"/>
      <c r="E116" s="33"/>
    </row>
    <row r="117" s="4" customFormat="true" ht="18" hidden="false" customHeight="true" outlineLevel="0" collapsed="false">
      <c r="B117" s="35" t="s">
        <v>51</v>
      </c>
      <c r="C117" s="46" t="n">
        <f aca="false">SUM(C114:C116)</f>
        <v>1756.3</v>
      </c>
      <c r="D117" s="35" t="s">
        <v>51</v>
      </c>
      <c r="E117" s="46" t="n">
        <f aca="false">SUM(E114:E116)</f>
        <v>1254.5</v>
      </c>
    </row>
    <row r="118" s="4" customFormat="true" ht="18" hidden="false" customHeight="true" outlineLevel="0" collapsed="false">
      <c r="B118" s="37" t="s">
        <v>65</v>
      </c>
      <c r="C118" s="37"/>
      <c r="D118" s="37"/>
      <c r="E118" s="37"/>
    </row>
    <row r="119" s="4" customFormat="true" ht="18" hidden="false" customHeight="true" outlineLevel="0" collapsed="false">
      <c r="B119" s="31" t="s">
        <v>46</v>
      </c>
      <c r="C119" s="31"/>
      <c r="D119" s="31" t="s">
        <v>47</v>
      </c>
      <c r="E119" s="31"/>
    </row>
    <row r="120" s="4" customFormat="true" ht="18" hidden="false" customHeight="true" outlineLevel="0" collapsed="false">
      <c r="B120" s="32" t="s">
        <v>48</v>
      </c>
      <c r="C120" s="33" t="n">
        <f aca="false">($C$108*50%)+$C$108</f>
        <v>1158</v>
      </c>
      <c r="D120" s="32" t="s">
        <v>48</v>
      </c>
      <c r="E120" s="33" t="n">
        <f aca="false">($E$108*50%)+$E$108</f>
        <v>1158</v>
      </c>
    </row>
    <row r="121" s="4" customFormat="true" ht="18" hidden="false" customHeight="true" outlineLevel="0" collapsed="false">
      <c r="B121" s="32" t="s">
        <v>49</v>
      </c>
      <c r="C121" s="33" t="n">
        <f aca="false">($C$109*50%)+$C$109</f>
        <v>347.4</v>
      </c>
      <c r="D121" s="32" t="s">
        <v>49</v>
      </c>
      <c r="E121" s="33" t="n">
        <f aca="false">($E109*50%)+$E109</f>
        <v>347.4</v>
      </c>
    </row>
    <row r="122" s="4" customFormat="true" ht="18" hidden="false" customHeight="true" outlineLevel="0" collapsed="false">
      <c r="B122" s="32" t="s">
        <v>50</v>
      </c>
      <c r="C122" s="33" t="n">
        <f aca="false">($C$110*50%)+$C$110</f>
        <v>602.16</v>
      </c>
      <c r="D122" s="40"/>
      <c r="E122" s="33"/>
    </row>
    <row r="123" s="4" customFormat="true" ht="18" hidden="false" customHeight="true" outlineLevel="0" collapsed="false">
      <c r="B123" s="35" t="s">
        <v>51</v>
      </c>
      <c r="C123" s="46" t="n">
        <f aca="false">SUM(C120:C122)</f>
        <v>2107.56</v>
      </c>
      <c r="D123" s="35" t="s">
        <v>51</v>
      </c>
      <c r="E123" s="46" t="n">
        <f aca="false">SUM(E120:E122)</f>
        <v>1505.4</v>
      </c>
    </row>
    <row r="124" s="4" customFormat="true" ht="18" hidden="false" customHeight="true" outlineLevel="0" collapsed="false">
      <c r="B124" s="37" t="s">
        <v>66</v>
      </c>
      <c r="C124" s="37"/>
      <c r="D124" s="37"/>
      <c r="E124" s="37"/>
    </row>
    <row r="125" s="4" customFormat="true" ht="18" hidden="false" customHeight="true" outlineLevel="0" collapsed="false">
      <c r="B125" s="31" t="s">
        <v>46</v>
      </c>
      <c r="C125" s="31"/>
      <c r="D125" s="31" t="s">
        <v>47</v>
      </c>
      <c r="E125" s="31"/>
    </row>
    <row r="126" s="4" customFormat="true" ht="18" hidden="false" customHeight="true" outlineLevel="0" collapsed="false">
      <c r="B126" s="32" t="s">
        <v>48</v>
      </c>
      <c r="C126" s="33" t="n">
        <f aca="false">($C$108*75%)+$C$108</f>
        <v>1351</v>
      </c>
      <c r="D126" s="32" t="s">
        <v>48</v>
      </c>
      <c r="E126" s="33" t="n">
        <f aca="false">($E$108*75%)+$E$108</f>
        <v>1351</v>
      </c>
    </row>
    <row r="127" s="4" customFormat="true" ht="18" hidden="false" customHeight="true" outlineLevel="0" collapsed="false">
      <c r="B127" s="32" t="s">
        <v>49</v>
      </c>
      <c r="C127" s="33" t="n">
        <f aca="false">($C$109*75%)+$C$109</f>
        <v>405.3</v>
      </c>
      <c r="D127" s="32" t="s">
        <v>49</v>
      </c>
      <c r="E127" s="33" t="n">
        <f aca="false">($E109*75%)+$E109</f>
        <v>405.3</v>
      </c>
    </row>
    <row r="128" s="4" customFormat="true" ht="18" hidden="false" customHeight="true" outlineLevel="0" collapsed="false">
      <c r="B128" s="32" t="s">
        <v>50</v>
      </c>
      <c r="C128" s="33" t="n">
        <f aca="false">($C$110*75%)+$C$110</f>
        <v>702.52</v>
      </c>
      <c r="D128" s="40"/>
      <c r="E128" s="33"/>
    </row>
    <row r="129" s="4" customFormat="true" ht="18" hidden="false" customHeight="true" outlineLevel="0" collapsed="false">
      <c r="B129" s="35" t="s">
        <v>51</v>
      </c>
      <c r="C129" s="46" t="n">
        <f aca="false">SUM(C126:C128)</f>
        <v>2458.82</v>
      </c>
      <c r="D129" s="35" t="s">
        <v>51</v>
      </c>
      <c r="E129" s="46" t="n">
        <f aca="false">SUM(E126:E128)</f>
        <v>1756.3</v>
      </c>
    </row>
    <row r="130" s="4" customFormat="true" ht="18" hidden="false" customHeight="true" outlineLevel="0" collapsed="false">
      <c r="B130" s="41"/>
      <c r="C130" s="51"/>
      <c r="D130" s="41"/>
      <c r="E130" s="51"/>
    </row>
    <row r="131" s="4" customFormat="true" ht="18" hidden="false" customHeight="true" outlineLevel="0" collapsed="false">
      <c r="B131" s="41"/>
      <c r="C131" s="51"/>
      <c r="D131" s="41"/>
      <c r="E131" s="51"/>
    </row>
    <row r="132" s="4" customFormat="true" ht="18" hidden="false" customHeight="true" outlineLevel="0" collapsed="false">
      <c r="B132" s="41"/>
      <c r="C132" s="51"/>
      <c r="D132" s="41"/>
      <c r="E132" s="51"/>
    </row>
    <row r="133" s="4" customFormat="true" ht="18" hidden="false" customHeight="true" outlineLevel="0" collapsed="false">
      <c r="B133" s="37" t="s">
        <v>67</v>
      </c>
      <c r="C133" s="37"/>
      <c r="D133" s="37"/>
      <c r="E133" s="37"/>
    </row>
    <row r="134" s="4" customFormat="true" ht="18" hidden="false" customHeight="true" outlineLevel="0" collapsed="false">
      <c r="B134" s="31" t="s">
        <v>46</v>
      </c>
      <c r="C134" s="31"/>
      <c r="D134" s="31" t="s">
        <v>47</v>
      </c>
      <c r="E134" s="31"/>
    </row>
    <row r="135" s="4" customFormat="true" ht="18" hidden="false" customHeight="true" outlineLevel="0" collapsed="false">
      <c r="B135" s="32" t="s">
        <v>48</v>
      </c>
      <c r="C135" s="33" t="n">
        <f aca="false">($C$108*100%)+$C$108</f>
        <v>1544</v>
      </c>
      <c r="D135" s="32" t="s">
        <v>48</v>
      </c>
      <c r="E135" s="33" t="n">
        <f aca="false">($E$108*100%)+$E$108</f>
        <v>1544</v>
      </c>
    </row>
    <row r="136" s="4" customFormat="true" ht="18" hidden="false" customHeight="true" outlineLevel="0" collapsed="false">
      <c r="B136" s="32" t="s">
        <v>49</v>
      </c>
      <c r="C136" s="33" t="n">
        <f aca="false">($C$109*100%)+$C$109</f>
        <v>463.2</v>
      </c>
      <c r="D136" s="32" t="s">
        <v>49</v>
      </c>
      <c r="E136" s="33" t="n">
        <f aca="false">($E109*100%)+$E109</f>
        <v>463.2</v>
      </c>
    </row>
    <row r="137" s="4" customFormat="true" ht="18" hidden="false" customHeight="true" outlineLevel="0" collapsed="false">
      <c r="B137" s="32" t="s">
        <v>50</v>
      </c>
      <c r="C137" s="33" t="n">
        <f aca="false">($C$110*100%)+$C$110</f>
        <v>802.88</v>
      </c>
      <c r="D137" s="40"/>
      <c r="E137" s="33"/>
    </row>
    <row r="138" s="4" customFormat="true" ht="18" hidden="false" customHeight="true" outlineLevel="0" collapsed="false">
      <c r="B138" s="35" t="s">
        <v>51</v>
      </c>
      <c r="C138" s="46" t="n">
        <f aca="false">SUM(C135:C137)</f>
        <v>2810.08</v>
      </c>
      <c r="D138" s="35" t="s">
        <v>51</v>
      </c>
      <c r="E138" s="46" t="n">
        <f aca="false">SUM(E135:E137)</f>
        <v>2007.2</v>
      </c>
    </row>
    <row r="139" s="4" customFormat="true" ht="18" hidden="false" customHeight="true" outlineLevel="0" collapsed="false">
      <c r="B139" s="37" t="s">
        <v>68</v>
      </c>
      <c r="C139" s="37"/>
      <c r="D139" s="37"/>
      <c r="E139" s="37"/>
    </row>
    <row r="140" s="4" customFormat="true" ht="18" hidden="false" customHeight="true" outlineLevel="0" collapsed="false">
      <c r="B140" s="31" t="s">
        <v>46</v>
      </c>
      <c r="C140" s="31"/>
      <c r="D140" s="31" t="s">
        <v>47</v>
      </c>
      <c r="E140" s="31"/>
    </row>
    <row r="141" s="4" customFormat="true" ht="18" hidden="false" customHeight="true" outlineLevel="0" collapsed="false">
      <c r="B141" s="32" t="s">
        <v>48</v>
      </c>
      <c r="C141" s="33" t="n">
        <f aca="false">($C$108*125%)+$C$108</f>
        <v>1737</v>
      </c>
      <c r="D141" s="32" t="s">
        <v>48</v>
      </c>
      <c r="E141" s="33" t="n">
        <f aca="false">($E$108*125%)+$E$108</f>
        <v>1737</v>
      </c>
    </row>
    <row r="142" s="4" customFormat="true" ht="18" hidden="false" customHeight="true" outlineLevel="0" collapsed="false">
      <c r="B142" s="32" t="s">
        <v>49</v>
      </c>
      <c r="C142" s="33" t="n">
        <f aca="false">($C$109*125%)+$C$109</f>
        <v>521.1</v>
      </c>
      <c r="D142" s="32" t="s">
        <v>49</v>
      </c>
      <c r="E142" s="33" t="n">
        <f aca="false">($E109*125%)+$E109</f>
        <v>521.1</v>
      </c>
    </row>
    <row r="143" s="4" customFormat="true" ht="18" hidden="false" customHeight="true" outlineLevel="0" collapsed="false">
      <c r="B143" s="32" t="s">
        <v>50</v>
      </c>
      <c r="C143" s="33" t="n">
        <f aca="false">($C$110*125%)+$C$110</f>
        <v>903.24</v>
      </c>
      <c r="D143" s="40"/>
      <c r="E143" s="33"/>
    </row>
    <row r="144" s="4" customFormat="true" ht="18" hidden="false" customHeight="true" outlineLevel="0" collapsed="false">
      <c r="B144" s="35" t="s">
        <v>51</v>
      </c>
      <c r="C144" s="46" t="n">
        <f aca="false">SUM(C141:C143)</f>
        <v>3161.34</v>
      </c>
      <c r="D144" s="35" t="s">
        <v>51</v>
      </c>
      <c r="E144" s="46" t="n">
        <f aca="false">SUM(E141:E143)</f>
        <v>2258.1</v>
      </c>
    </row>
    <row r="145" s="4" customFormat="true" ht="18" hidden="false" customHeight="true" outlineLevel="0" collapsed="false">
      <c r="C145" s="52"/>
    </row>
    <row r="146" s="4" customFormat="true" ht="26.25" hidden="false" customHeight="true" outlineLevel="0" collapsed="false">
      <c r="B146" s="44" t="s">
        <v>53</v>
      </c>
      <c r="C146" s="44"/>
      <c r="D146" s="44"/>
      <c r="E146" s="44"/>
    </row>
    <row r="147" s="4" customFormat="true" ht="18" hidden="false" customHeight="true" outlineLevel="0" collapsed="false">
      <c r="B147" s="44" t="s">
        <v>54</v>
      </c>
      <c r="C147" s="44"/>
      <c r="D147" s="44"/>
      <c r="E147" s="44"/>
    </row>
    <row r="148" customFormat="false" ht="18" hidden="false" customHeight="true" outlineLevel="0" collapsed="false"/>
    <row r="149" customFormat="false" ht="18" hidden="false" customHeight="true" outlineLevel="0" collapsed="false"/>
    <row r="150" customFormat="false" ht="18" hidden="false" customHeight="true" outlineLevel="0" collapsed="false"/>
    <row r="151" customFormat="false" ht="16.5" hidden="false" customHeight="true" outlineLevel="0" collapsed="false"/>
    <row r="152" customFormat="false" ht="20.1" hidden="false" customHeight="true" outlineLevel="0" collapsed="false"/>
    <row r="153" customFormat="false" ht="12.75" hidden="false" customHeight="false" outlineLevel="0" collapsed="false"/>
  </sheetData>
  <mergeCells count="66">
    <mergeCell ref="B2:E2"/>
    <mergeCell ref="B4:E4"/>
    <mergeCell ref="B5:E5"/>
    <mergeCell ref="B6:E6"/>
    <mergeCell ref="B7:C7"/>
    <mergeCell ref="D7:E7"/>
    <mergeCell ref="B12:E12"/>
    <mergeCell ref="B13:C13"/>
    <mergeCell ref="D13:E13"/>
    <mergeCell ref="B18:E18"/>
    <mergeCell ref="B19:C19"/>
    <mergeCell ref="D19:E19"/>
    <mergeCell ref="B26:E26"/>
    <mergeCell ref="B27:E27"/>
    <mergeCell ref="B44:E44"/>
    <mergeCell ref="B46:E46"/>
    <mergeCell ref="B47:E47"/>
    <mergeCell ref="B48:E48"/>
    <mergeCell ref="B49:C49"/>
    <mergeCell ref="D49:E49"/>
    <mergeCell ref="B54:E54"/>
    <mergeCell ref="B55:C55"/>
    <mergeCell ref="D55:E55"/>
    <mergeCell ref="B60:E60"/>
    <mergeCell ref="B61:C61"/>
    <mergeCell ref="D61:E61"/>
    <mergeCell ref="B66:E66"/>
    <mergeCell ref="B67:C67"/>
    <mergeCell ref="D67:E67"/>
    <mergeCell ref="B72:E72"/>
    <mergeCell ref="B73:C73"/>
    <mergeCell ref="D73:E73"/>
    <mergeCell ref="B78:E78"/>
    <mergeCell ref="B79:C79"/>
    <mergeCell ref="D79:E79"/>
    <mergeCell ref="B84:E84"/>
    <mergeCell ref="B85:E85"/>
    <mergeCell ref="B90:E90"/>
    <mergeCell ref="B92:E92"/>
    <mergeCell ref="B93:E93"/>
    <mergeCell ref="B94:E94"/>
    <mergeCell ref="B95:C95"/>
    <mergeCell ref="D95:E95"/>
    <mergeCell ref="B100:E100"/>
    <mergeCell ref="B101:C101"/>
    <mergeCell ref="D101:E101"/>
    <mergeCell ref="B106:E106"/>
    <mergeCell ref="B107:C107"/>
    <mergeCell ref="D107:E107"/>
    <mergeCell ref="B112:E112"/>
    <mergeCell ref="B113:C113"/>
    <mergeCell ref="D113:E113"/>
    <mergeCell ref="B118:E118"/>
    <mergeCell ref="B119:C119"/>
    <mergeCell ref="D119:E119"/>
    <mergeCell ref="B124:E124"/>
    <mergeCell ref="B125:C125"/>
    <mergeCell ref="D125:E125"/>
    <mergeCell ref="B133:E133"/>
    <mergeCell ref="B134:C134"/>
    <mergeCell ref="D134:E134"/>
    <mergeCell ref="B139:E139"/>
    <mergeCell ref="B140:C140"/>
    <mergeCell ref="D140:E140"/>
    <mergeCell ref="B146:E146"/>
    <mergeCell ref="B147:E147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5:F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8" activeCellId="1" sqref="B2:C26 E8"/>
    </sheetView>
  </sheetViews>
  <sheetFormatPr defaultRowHeight="15" zeroHeight="false" outlineLevelRow="0" outlineLevelCol="0"/>
  <cols>
    <col collapsed="false" customWidth="true" hidden="false" outlineLevel="0" max="2" min="1" style="0" width="10.54"/>
    <col collapsed="false" customWidth="true" hidden="false" outlineLevel="0" max="3" min="3" style="0" width="11.3"/>
    <col collapsed="false" customWidth="true" hidden="false" outlineLevel="0" max="4" min="4" style="0" width="11.14"/>
    <col collapsed="false" customWidth="true" hidden="false" outlineLevel="0" max="5" min="5" style="0" width="10.58"/>
    <col collapsed="false" customWidth="true" hidden="false" outlineLevel="0" max="6" min="6" style="0" width="10.71"/>
    <col collapsed="false" customWidth="true" hidden="false" outlineLevel="0" max="1025" min="7" style="0" width="10.54"/>
  </cols>
  <sheetData>
    <row r="5" customFormat="false" ht="15.75" hidden="false" customHeight="true" outlineLevel="0" collapsed="false">
      <c r="C5" s="53" t="s">
        <v>69</v>
      </c>
      <c r="D5" s="53"/>
      <c r="E5" s="53"/>
      <c r="F5" s="53"/>
    </row>
    <row r="6" customFormat="false" ht="30.75" hidden="false" customHeight="false" outlineLevel="0" collapsed="false">
      <c r="C6" s="54" t="s">
        <v>70</v>
      </c>
      <c r="D6" s="55" t="s">
        <v>71</v>
      </c>
      <c r="E6" s="55" t="s">
        <v>72</v>
      </c>
      <c r="F6" s="55" t="s">
        <v>73</v>
      </c>
    </row>
    <row r="7" customFormat="false" ht="30.75" hidden="false" customHeight="false" outlineLevel="0" collapsed="false">
      <c r="C7" s="56" t="s">
        <v>74</v>
      </c>
      <c r="D7" s="57" t="s">
        <v>75</v>
      </c>
      <c r="E7" s="57" t="s">
        <v>76</v>
      </c>
      <c r="F7" s="57"/>
    </row>
    <row r="8" customFormat="false" ht="30.75" hidden="false" customHeight="false" outlineLevel="0" collapsed="false">
      <c r="C8" s="56" t="s">
        <v>77</v>
      </c>
      <c r="D8" s="57" t="s">
        <v>78</v>
      </c>
      <c r="E8" s="57" t="s">
        <v>79</v>
      </c>
      <c r="F8" s="57" t="s">
        <v>80</v>
      </c>
    </row>
    <row r="9" customFormat="false" ht="30.75" hidden="false" customHeight="false" outlineLevel="0" collapsed="false">
      <c r="C9" s="56" t="s">
        <v>81</v>
      </c>
      <c r="D9" s="57" t="s">
        <v>82</v>
      </c>
      <c r="E9" s="57" t="s">
        <v>83</v>
      </c>
      <c r="F9" s="57" t="s">
        <v>84</v>
      </c>
    </row>
    <row r="10" customFormat="false" ht="15" hidden="false" customHeight="false" outlineLevel="0" collapsed="false">
      <c r="C10" s="58"/>
    </row>
    <row r="11" customFormat="false" ht="15.75" hidden="false" customHeight="true" outlineLevel="0" collapsed="false">
      <c r="C11" s="53" t="s">
        <v>85</v>
      </c>
      <c r="D11" s="53"/>
      <c r="E11" s="53"/>
      <c r="F11" s="53"/>
    </row>
    <row r="12" customFormat="false" ht="30.75" hidden="false" customHeight="false" outlineLevel="0" collapsed="false">
      <c r="C12" s="54" t="s">
        <v>70</v>
      </c>
      <c r="D12" s="55" t="s">
        <v>86</v>
      </c>
      <c r="E12" s="55" t="s">
        <v>87</v>
      </c>
      <c r="F12" s="55" t="s">
        <v>88</v>
      </c>
    </row>
    <row r="13" customFormat="false" ht="30.75" hidden="false" customHeight="false" outlineLevel="0" collapsed="false">
      <c r="C13" s="56" t="s">
        <v>74</v>
      </c>
      <c r="D13" s="57" t="s">
        <v>89</v>
      </c>
      <c r="E13" s="57" t="s">
        <v>90</v>
      </c>
      <c r="F13" s="57"/>
    </row>
    <row r="14" customFormat="false" ht="30.75" hidden="false" customHeight="false" outlineLevel="0" collapsed="false">
      <c r="C14" s="56" t="s">
        <v>77</v>
      </c>
      <c r="D14" s="57" t="s">
        <v>91</v>
      </c>
      <c r="E14" s="57" t="s">
        <v>92</v>
      </c>
      <c r="F14" s="57" t="s">
        <v>93</v>
      </c>
    </row>
    <row r="15" customFormat="false" ht="30.75" hidden="false" customHeight="false" outlineLevel="0" collapsed="false">
      <c r="C15" s="56" t="s">
        <v>81</v>
      </c>
      <c r="D15" s="57" t="s">
        <v>92</v>
      </c>
      <c r="E15" s="57" t="s">
        <v>94</v>
      </c>
      <c r="F15" s="57" t="s">
        <v>95</v>
      </c>
    </row>
    <row r="16" customFormat="false" ht="15" hidden="false" customHeight="false" outlineLevel="0" collapsed="false">
      <c r="C16" s="58"/>
    </row>
    <row r="17" customFormat="false" ht="15.75" hidden="false" customHeight="true" outlineLevel="0" collapsed="false">
      <c r="C17" s="53" t="s">
        <v>96</v>
      </c>
      <c r="D17" s="53"/>
      <c r="E17" s="53"/>
      <c r="F17" s="53"/>
    </row>
    <row r="18" customFormat="false" ht="15.75" hidden="false" customHeight="true" outlineLevel="0" collapsed="false">
      <c r="C18" s="53" t="s">
        <v>97</v>
      </c>
      <c r="D18" s="53"/>
      <c r="E18" s="53"/>
      <c r="F18" s="53"/>
    </row>
    <row r="19" customFormat="false" ht="43.5" hidden="false" customHeight="false" outlineLevel="0" collapsed="false">
      <c r="C19" s="58" t="s">
        <v>98</v>
      </c>
    </row>
    <row r="20" customFormat="false" ht="57.75" hidden="false" customHeight="false" outlineLevel="0" collapsed="false">
      <c r="C20" s="58" t="s">
        <v>99</v>
      </c>
    </row>
  </sheetData>
  <mergeCells count="4">
    <mergeCell ref="C5:F5"/>
    <mergeCell ref="C11:F11"/>
    <mergeCell ref="C17:F17"/>
    <mergeCell ref="C18:F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2:C26 A1"/>
    </sheetView>
  </sheetViews>
  <sheetFormatPr defaultRowHeight="15" zeroHeight="false" outlineLevelRow="0" outlineLevelCol="0"/>
  <cols>
    <col collapsed="false" customWidth="true" hidden="false" outlineLevel="0" max="1025" min="1" style="0" width="10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LibreOffice/6.0.0.3$Windows_X86_64 LibreOffice_project/64a0f66915f38c6217de274f0aa8e15618924765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2016-01-04T17:12:41Z</dcterms:created>
  <dc:creator>Juan Carlos Reyes Macias</dc:creator>
  <dc:description/>
  <dc:language>es-EC</dc:language>
  <cp:lastModifiedBy/>
  <cp:lastPrinted>2018-10-15T11:19:49Z</cp:lastPrinted>
  <dcterms:modified xsi:type="dcterms:W3CDTF">2018-10-15T11:19:58Z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